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3"/>
  </bookViews>
  <sheets>
    <sheet name="CDKT" sheetId="1" r:id="rId1"/>
    <sheet name="KQKD" sheetId="2" r:id="rId2"/>
    <sheet name="LCTT" sheetId="3" r:id="rId3"/>
    <sheet name="Thuyet minh" sheetId="4" r:id="rId4"/>
    <sheet name="00000000" sheetId="5" state="veryHidden" r:id="rId5"/>
  </sheets>
  <externalReferences>
    <externalReference r:id="rId8"/>
    <externalReference r:id="rId9"/>
  </externalReferences>
  <definedNames>
    <definedName name="_Fill" hidden="1">#REF!</definedName>
    <definedName name="a">'[1]XL4Poppy'!$B$1:$B$16</definedName>
    <definedName name="_xlnm.Print_Titles" localSheetId="0">'CDKT'!$9:$9</definedName>
    <definedName name="sa">'[1]XL4Poppy'!$A$26</definedName>
  </definedNames>
  <calcPr fullCalcOnLoad="1"/>
</workbook>
</file>

<file path=xl/comments3.xml><?xml version="1.0" encoding="utf-8"?>
<comments xmlns="http://schemas.openxmlformats.org/spreadsheetml/2006/main">
  <authors>
    <author>Hoai Thu</author>
  </authors>
  <commentList>
    <comment ref="A6" authorId="0">
      <text>
        <r>
          <rPr>
            <b/>
            <sz val="10"/>
            <rFont val="Tahoma"/>
            <family val="0"/>
          </rPr>
          <t>Hoai Thu:</t>
        </r>
        <r>
          <rPr>
            <sz val="10"/>
            <rFont val="Tahoma"/>
            <family val="0"/>
          </rPr>
          <t xml:space="preserve">
tu 01/01/2007 den 31/12/2007</t>
        </r>
      </text>
    </comment>
  </commentList>
</comments>
</file>

<file path=xl/comments4.xml><?xml version="1.0" encoding="utf-8"?>
<comments xmlns="http://schemas.openxmlformats.org/spreadsheetml/2006/main">
  <authors>
    <author>Acer</author>
  </authors>
  <commentList>
    <comment ref="G72" authorId="0">
      <text>
        <r>
          <rPr>
            <b/>
            <sz val="8"/>
            <rFont val="Tahoma"/>
            <family val="0"/>
          </rPr>
          <t>Acer:</t>
        </r>
        <r>
          <rPr>
            <sz val="8"/>
            <rFont val="Tahoma"/>
            <family val="0"/>
          </rPr>
          <t xml:space="preserve">
</t>
        </r>
      </text>
    </comment>
  </commentList>
</comments>
</file>

<file path=xl/sharedStrings.xml><?xml version="1.0" encoding="utf-8"?>
<sst xmlns="http://schemas.openxmlformats.org/spreadsheetml/2006/main" count="886" uniqueCount="591">
  <si>
    <t xml:space="preserve">7. TiÒn chi kh¸c cho ho¹t ®éng kinh doanh                                                                                                             </t>
  </si>
  <si>
    <t>COÂNG TY COÅ PHAÀN XAÂY DÖÏNG COÂNG NGHIEÄP</t>
  </si>
  <si>
    <t>Maãu soá B09a-DN</t>
  </si>
  <si>
    <t>146 Nguyeãn Coâng Tröù, Quaän 1, Tp.HCM</t>
  </si>
  <si>
    <t>MCK: DCC</t>
  </si>
  <si>
    <t xml:space="preserve">THUYEÁT MINH BAÙO CAÙO TAØI CHÍNH </t>
  </si>
  <si>
    <t>Quùy 4 naêm 2007</t>
  </si>
  <si>
    <t>Ñôn vò tính: VNÑ</t>
  </si>
  <si>
    <t>I.</t>
  </si>
  <si>
    <t>ÑAËC ÑIEÅM HOAÏT ÑOÄNG CUÛA DOANH NGHIEÄP</t>
  </si>
  <si>
    <t>1.</t>
  </si>
  <si>
    <t>Hình thöùc sôû höõu:</t>
  </si>
  <si>
    <t>- Coâng ty Coå phaàn Xaây Döïng Coâng Nghieäp (DESCON) laø doanh nghieäp nhaø nöôùc tröïc thuoäc Toång Coâng ty Xaây Döïng Coâng Nghieäp Vieät Nam ñöôïc coå phaàn hoaù theo Quyeát ñònh soá 169/QÑ-TTg ngaøy 25/02/2002 cuûa Thuû töôùng Chính Phuû. Coâng ty ñaêng kyù trôû thaønh Coâng ty Coå phaàn hoaït ñoäng theo Luaät Doanh Nghieäp Vieät Nam, theo Giaáy chöùng nhaän ñaêng kyù kinh doanh soá 4103001013 do Sôû Keá Hoaïch Ñaàu Tö TP. Hoà Chí Minh caáp ngaøy 29/05/2002.</t>
  </si>
  <si>
    <t>- Truï sôû chính cuûa Coâng ty ñaët taïi 146 Nguyeãn Coâng Tröù, Quaän 1, TP.HCM.</t>
  </si>
  <si>
    <t>2.</t>
  </si>
  <si>
    <t>Lónh vöïc kinh doanh:</t>
  </si>
  <si>
    <t>- Hoaït ñoäng chính cuûa Coâng ty : Xaây laép</t>
  </si>
  <si>
    <t>3.</t>
  </si>
  <si>
    <t>Ngaønh ngheà kinh doanh:</t>
  </si>
  <si>
    <t>- Xaây laép caùc coâng trình daân duïng vaø coâng nghieäp; kinh doanh vaät lieäu xaây döïng; cho thueâ giaøn giaùo vaø thieát bò thi coâng; kinh doanh ñòa oác.</t>
  </si>
  <si>
    <t>4.</t>
  </si>
  <si>
    <t>Ñaëc ñieåm hoaït ñoäng cuûa doanh nghieäp trong naêm taøi chính coù aûnh höôûng ñeán baùo caùo taøi chính:</t>
  </si>
  <si>
    <t xml:space="preserve">- Töø ngaøy 01/10/2007 Coâng ty taêng voán ñieàu leä leân thaønh 103 tyû ñoàng töông öùng vôùi 10.300.000 coå phaàn (meänh giaù 10.000ñ/CP), taêng so vôùi voán ñieàu leä cuõ laø 73 tyû ñoàng, trong ñoù boå sung töø Quyõ ñaàu tö phaùt trieån laø 12,36 tyû ñoàng vaø Quõy döï phoøng taøi chính laø 4,74 tyû ñoàng (töông öùng 1.710.000 coå phaàn);ø phaùt haønh rieâng leû theâm 55,9 tyû ñoàng (töông öùng 5.590.000 coå phaàn) theo Giaáy chöùng nhaän ñaêng kyù phaùt haønh soá 146/UBCK-GCN ngaøy 14/08/2007 cuûa Uûy Ban Chöùng Khoùan Nhaø Nöôùc. </t>
  </si>
  <si>
    <t>- Ngaøy 12/12/2007 Coâng ty ñaõ chính thöùc nieâm yeát coå phieáu cuûa Coâng ty taïi Sôû Giao Dòch Chöùng Khoaùn Tp.HCM vôùi maõ chöùng khoùan laø DCC.</t>
  </si>
  <si>
    <t>II.</t>
  </si>
  <si>
    <t>KYØ KEÁ TOAÙN, ÑÔN VÒ TIEÀN TEÄ SÖÛ DUÏNG TRONG KEÁ TOAÙN</t>
  </si>
  <si>
    <t xml:space="preserve">Kyø keá toaùn: </t>
  </si>
  <si>
    <t>- Kyø keá toaùn naêm baét ñaàu töø ngaøy 01/01 vaø keát thuùc ngaøy 31/12 haøng naêm.</t>
  </si>
  <si>
    <t>Ñôn vò tieàn teä söû duïng trong keá toaùn:</t>
  </si>
  <si>
    <t>- Ñoàng Vieät Nam ñöôïc söû duïng laøm ñôn vò tieàn teä ñeå ghi soå keá toaùn.</t>
  </si>
  <si>
    <t>III.</t>
  </si>
  <si>
    <t>CHUAÅN MÖÏC VAØ CHEÁ ÑOÄ KEÁ TOAÙN AÙP DUÏNG</t>
  </si>
  <si>
    <t>Cheá ñoä keá toaùn aùp duïng:</t>
  </si>
  <si>
    <t>- Coâng ty aùp duïng heä thoáng keá toaùn Vieät Nam ñöôïc Boä Taøi Chính ban haønh theo Quyeát ñònh soá 15/2006QÑ-BTC ngaøy 20/03/2006.</t>
  </si>
  <si>
    <t>Tuyeân boá veà vieäc tuaân thuû Chuaån möïc keá toaùn vaø Cheá ñoä keá toaùn</t>
  </si>
  <si>
    <t>- Caùc baùo caùo taøi chính ñaõ ñöôïc laäp vaø trình baøy phuø hôïp vôùi caùc Chuaån möïc vaø Cheá ñoä keá toaùn Vieät Nam hieän haønh.</t>
  </si>
  <si>
    <t>Hình thöùc keá toaùn aùp duïng:</t>
  </si>
  <si>
    <t>- Nhaät kyù chung.</t>
  </si>
  <si>
    <t>IV.</t>
  </si>
  <si>
    <t>CAÙC CHÍNH SAÙCH KEÁ TOAÙN CHUÛ YEÁU</t>
  </si>
  <si>
    <t>- Coâng ty aùp duïng chính saùch keá toùan thoáng nhaát cho baùo caùo taøi chính giöõa nieân ñoä vaø baùo caùo taøi chính naêm gaàn nhaát.</t>
  </si>
  <si>
    <t>V.</t>
  </si>
  <si>
    <t>THOÂNG TIN BOÅ SUNG CHO CAÙC KHOAÛN MUÏC TRÌNH BAØY TREÂN BAÛNG CAÂN ÑOÁI KEÁ TOAÙN</t>
  </si>
  <si>
    <t>Tieàn vaø caùc khoaûn töông ñöông tieàn</t>
  </si>
  <si>
    <t>Ñoái töôïng</t>
  </si>
  <si>
    <t>USD (#)</t>
  </si>
  <si>
    <t>31/12/2007</t>
  </si>
  <si>
    <t>01/01/2007</t>
  </si>
  <si>
    <t>a)</t>
  </si>
  <si>
    <t>Tieàn maët</t>
  </si>
  <si>
    <t>b)</t>
  </si>
  <si>
    <t>Tieàn göûi ngaân haøng</t>
  </si>
  <si>
    <t>c)</t>
  </si>
  <si>
    <t>Tieàn ñang chuyeån</t>
  </si>
  <si>
    <t>Toång coäng</t>
  </si>
  <si>
    <t>(#): Caùc khoaûn tieàn USD laø goác ngoaïi teä cuûa VNÑ taïi thôøi ñieåm 31/12/2007</t>
  </si>
  <si>
    <t>Caùc khoaûn ñaàu tö taøi chính ngaén haïn</t>
  </si>
  <si>
    <t>Chöùng khoaùn ñaàu tö ngaén haïn</t>
  </si>
  <si>
    <t>Ñaàu tö ngaén haïn khaùc</t>
  </si>
  <si>
    <t>Döï phoøng giaûm giaù ñaàu tö ngaén haïn</t>
  </si>
  <si>
    <t>Caùc khoaûn phaûi thu ngaén haïn</t>
  </si>
  <si>
    <t>Phaûi thu khaùch haøng</t>
  </si>
  <si>
    <t>Traû tröôùc cho ngöôøi baùn</t>
  </si>
  <si>
    <t>Caùc khoaûn phaûi thu khaùc</t>
  </si>
  <si>
    <t>Phaûi thu veà coå phaàn hoùa</t>
  </si>
  <si>
    <t>Phaûi thu veà coå töùc vaø lôïi nhuaän ñöôïc chia</t>
  </si>
  <si>
    <t>Phaûi thu ngöôøi lao ñoäng</t>
  </si>
  <si>
    <t>Phaûi thu khaùc</t>
  </si>
  <si>
    <t>d)</t>
  </si>
  <si>
    <t>Döï phoøng phaûi thu ngaén haïn khoù ñoøi</t>
  </si>
  <si>
    <t>Haøng toàn kho</t>
  </si>
  <si>
    <t>Nguyeân lieäu, vaät lieäu</t>
  </si>
  <si>
    <t>Coâng cuï, duïng cuï</t>
  </si>
  <si>
    <t>Chi phí saûn xuaát kinh doanh dôû dang</t>
  </si>
  <si>
    <t>Haùng hoaù</t>
  </si>
  <si>
    <t xml:space="preserve">Toång coäng </t>
  </si>
  <si>
    <t>Taøi saûn ngaén haïn khaùc</t>
  </si>
  <si>
    <t>Taïm öùng</t>
  </si>
  <si>
    <t>Kyù cöôïc, kyù quyõ ngaén haïn</t>
  </si>
  <si>
    <t>- Ngaân haøng Vietcombank Taân Thuaän</t>
  </si>
  <si>
    <t>- Ñieän löïc Bình Ñònh</t>
  </si>
  <si>
    <t>- Cty LD cho thueâ TB XD Manta Vieät Nam</t>
  </si>
  <si>
    <t>- Cty lieân doanh TNHH VN Singapore</t>
  </si>
  <si>
    <t>- Khaùc</t>
  </si>
  <si>
    <t>- Giaù trò ghi soå cuûa haøng toàn kho duøng ñeå theá chaáp, caàm coá vaø ñaûm baûo caùc khoaûn nôï phaûi traû: …</t>
  </si>
  <si>
    <t>- Giaù trò ghi hoaøn nhaäp döï phoøng giaûm giaù haøng toàn kho trong naêm: …</t>
  </si>
  <si>
    <t>- Caùc tröôøng hôïp hoaëc söï kieän daãn ñeán phaûi trích theâm hoaëc hoaøn nhaäp döï phoøng giaûm giaù haøng toàn kho: …</t>
  </si>
  <si>
    <t>Thueá vaø caùc khoaûn phaûi thu Nhaø nöôùc</t>
  </si>
  <si>
    <t>30/06/2006</t>
  </si>
  <si>
    <t>01/01/2006</t>
  </si>
  <si>
    <t>- Thueá thu nhaäp doanh nghieäp noäp thöøa</t>
  </si>
  <si>
    <t>- Caùc khoaûn khaùc phaûi thu Nhaø nöôùc</t>
  </si>
  <si>
    <t>Phaûi thu daøi haïn noäi boä</t>
  </si>
  <si>
    <t>- Cho vay daøi haïn noäi boä</t>
  </si>
  <si>
    <t>- Phaûi thu daøi haïn noäi boä khaùc</t>
  </si>
  <si>
    <t>Phaûi thu daøi haïn khaùc</t>
  </si>
  <si>
    <t>- Kyù quyõ, kyù cöôïc daøi haïn</t>
  </si>
  <si>
    <t>- Caùc khoaûn tieàn nhaän uûy thaùc</t>
  </si>
  <si>
    <t>- Cho vay khoâng coù laõi</t>
  </si>
  <si>
    <t>- Phaûi thu daøi haïn khaùc</t>
  </si>
  <si>
    <t>Taêng, giaûm taøi saûn coá ñònh höõu hình</t>
  </si>
  <si>
    <t>Khoaûn muïc</t>
  </si>
  <si>
    <t>Nhaø cöûa, vaät kieán truùc</t>
  </si>
  <si>
    <t>Maùy moùc, 
thieát bò</t>
  </si>
  <si>
    <t>Phöông tieän vaän taûi, truyeàn daãn</t>
  </si>
  <si>
    <t>Khaùc</t>
  </si>
  <si>
    <t>Nguyeân giaù TSCÑHH</t>
  </si>
  <si>
    <t>- Soá dö taïi 01/01/2007</t>
  </si>
  <si>
    <t>+ Mua trong naêm</t>
  </si>
  <si>
    <t>+ Ñaàu tö XDCB hoaøn thaønh</t>
  </si>
  <si>
    <t>+ Taêng khaùc</t>
  </si>
  <si>
    <t>+ Chuyeån sang BÑSÑT</t>
  </si>
  <si>
    <t>+ Thanh lyù, nhöôïng baùn</t>
  </si>
  <si>
    <t>- Soá dö taïi 31/12/2007</t>
  </si>
  <si>
    <t>Giaù trò hao moøn luõy keá</t>
  </si>
  <si>
    <t>+ Khaáu hao trong naêm</t>
  </si>
  <si>
    <t>+ Giaûm khaùc</t>
  </si>
  <si>
    <t>Giaù trò coøn laïi cuûa TSCÑHH</t>
  </si>
  <si>
    <t>- Taïi ngaøy 01/01/2007</t>
  </si>
  <si>
    <t>- Taïi ngaøy 31/12/2007</t>
  </si>
  <si>
    <t>- Giaù trò coøn laïi cuoái naêm cuûa TSCÑ höõu hình ñaõ duøng ñeå theá chaáp, caàm coá vaø ñaûm baûo caùc khoaûn vay: khoâng phaùt sinh</t>
  </si>
  <si>
    <t>- Nguyeân giaù TSCÑHH cuoái naêm ñaõ khaáu hao heát nhöng vaãn coøn söû duïng taïi Ñôn vò:</t>
  </si>
  <si>
    <t>- Nguyeân giaù TSCÑHH cuoái naêm chôø thanh lyù: khoâng phaùt sinh</t>
  </si>
  <si>
    <t>- Caùc cam keát veà vieäc mua, baùn TSCÑHH coù giaù trò lôùn trong töông lai: khoâng phaùt sinh</t>
  </si>
  <si>
    <t>- Caùc thay ñoåi khaùc veà TSCÑHH:</t>
  </si>
  <si>
    <t>(#): chuyeån giaù trò quyeàn söû duïng ñaát sang taøi saûn coá ñònh voâ hình theo quyeát ñònh soá 15/2006QÑ-BTC ngaøy 20/03/2006</t>
  </si>
  <si>
    <t>Taêng, giaûm taøi saûn coá ñònh thueâ taøi chính</t>
  </si>
  <si>
    <t>Maùy moùc, thieát bò</t>
  </si>
  <si>
    <t>Nguyeân giaù TSCÑ thueâ taøi chính</t>
  </si>
  <si>
    <t>- Soá dö taïi 01/01/2006</t>
  </si>
  <si>
    <t>+ TTC trong naêm</t>
  </si>
  <si>
    <t>+ Mua laïi</t>
  </si>
  <si>
    <t>+ Traû laïi</t>
  </si>
  <si>
    <t>Ghi aâm</t>
  </si>
  <si>
    <t>- Soá dö taïi 30/06/2006</t>
  </si>
  <si>
    <t>Giaù trò coøn laïi cuûa TSCÑ thueâ taøi chính</t>
  </si>
  <si>
    <t>- Taïi ngaøy 01/01/2006</t>
  </si>
  <si>
    <t>- Taïi ngaøy 30/06/2006</t>
  </si>
  <si>
    <t>- Tieàn thueâ phaùt sinh theâm ñöôïc ghi nhaän laø chi phí trong naêm:</t>
  </si>
  <si>
    <t>- Caên cöù xaùc ñònh tieàn thueâ phaùt sinh theâm:</t>
  </si>
  <si>
    <t>- Ñieàu khoaûn gia haïn thueâ hoaëc quyeàn ñöôïc mua taøi saûn:</t>
  </si>
  <si>
    <t>Taêng, giaûm taøi saûn coá ñònh voâ hình</t>
  </si>
  <si>
    <t>Quyeàn söû duïng ñaát</t>
  </si>
  <si>
    <t>Phaàn meàm maùy vi tính</t>
  </si>
  <si>
    <t>Nguyeân giaù TSCÑVH</t>
  </si>
  <si>
    <t>+ Taïo ra töø noäi boä DN</t>
  </si>
  <si>
    <t>+ Taêng do hôïp nhaát KD</t>
  </si>
  <si>
    <t>Giaù trò coøn laïi cuûa TSCÑVH</t>
  </si>
  <si>
    <t>- Thuyeát minh vaø giaûi trình khaùc:</t>
  </si>
  <si>
    <t>Chi phí xaây döïng cô baûn dôû dang</t>
  </si>
  <si>
    <t>- Coâng trình nhaø xöôûng</t>
  </si>
  <si>
    <t>- Maùy moùc thieát bò</t>
  </si>
  <si>
    <t>Taêng, giaûm baát ñoäng saûn ñaàu tö</t>
  </si>
  <si>
    <t>Taïi 01/01/2006</t>
  </si>
  <si>
    <t>Taïi 30/06/2006</t>
  </si>
  <si>
    <t>Nguyeân giaù baát ñoäng saûn ñaàu tö</t>
  </si>
  <si>
    <t>- Quyeàn söû duïng ñaát</t>
  </si>
  <si>
    <t>- Nhaø</t>
  </si>
  <si>
    <t>- Nhaø vaø quyeàn söû duïng ñaát</t>
  </si>
  <si>
    <t>- Cô sôû haï taàng</t>
  </si>
  <si>
    <t>Giaù trò coøn laïi cuûa baát ñoäng saûn ñaàu tö</t>
  </si>
  <si>
    <t>Ñaàu tö daøi haïn khaùc</t>
  </si>
  <si>
    <t>- Ñaàu tö coå phieáu</t>
  </si>
  <si>
    <t>- Ñaàu tö traùi phieáu</t>
  </si>
  <si>
    <t>- Ñaàu tö tín phieáu, kyø phieáu</t>
  </si>
  <si>
    <t>- Cho vay daøi haïn</t>
  </si>
  <si>
    <t>- Ñaàu tö daøi haïn khaùc</t>
  </si>
  <si>
    <t>Ñaàu tö vaøo coâng ty lieân keát lieân doanh</t>
  </si>
  <si>
    <t>- Coâng ty Lieân doanh Pumyang Descon</t>
  </si>
  <si>
    <t>1.260.000,00</t>
  </si>
  <si>
    <t>(#): Caùc khoaûn tieàn USD laø goác ngoaïi teä cuûa VNÑ taïi thôøi ñieåm 31/12/2006,</t>
  </si>
  <si>
    <t>- Ñaàu tö coå phieáu Coâng ty Coå Phaàn Beâ Toâng Ly Taâm An Giang</t>
  </si>
  <si>
    <t>- Ñaàu tö coå phieáu Coâng ty CP Xaây döïng vaø VLXD Saøi Goøn</t>
  </si>
  <si>
    <t>- Ñaàu tö coå phieáu Ngaân haøng TMCPXNK Vieät Nam (Eximbank)</t>
  </si>
  <si>
    <t>- Ñaàu tö coå phieáu Coâng ty CP Cô Ñieän Laïnh (MCK: REE)</t>
  </si>
  <si>
    <t>- Ñaàu tö coå phieáu Coâng ty CP Caùp vaø VL Vieãn thoâng (MCK: SAM)</t>
  </si>
  <si>
    <t>- Ñaàu tö coå phieáu Coâng ty CP Chöùng khoaùn Saøi Goøn (MCK: SSI)</t>
  </si>
  <si>
    <t>- Ñaàu tö coå phieáu Ngaân haøng Saøi Goøn Thöông Tín (MCK: STB)</t>
  </si>
  <si>
    <t>- Goùp voán theo Hôïp ñoàng hôïp taùc kinh doanh vôùi Coâng ty TNHH Anh Trí</t>
  </si>
  <si>
    <t>V.10</t>
  </si>
  <si>
    <t>Vay vaø nôï ngaén haïn</t>
  </si>
  <si>
    <t>Vay ngaén haïn</t>
  </si>
  <si>
    <t>- Vay ngaân haøng</t>
  </si>
  <si>
    <t>+ Ngaân haøng Ñaàu tö &amp; Phaùt trieån Tp.HCM</t>
  </si>
  <si>
    <t>+ Ngaân haøng Vietcombank Taân Thuaän</t>
  </si>
  <si>
    <t>- Vay ñoái töôïng khaùc</t>
  </si>
  <si>
    <t>Nôï daøi haïn</t>
  </si>
  <si>
    <t>Phaûi traû cho ngöôøi baùn</t>
  </si>
  <si>
    <t>Ngöôøi mua traû tieàn tröôùc</t>
  </si>
  <si>
    <t>Thueá vaø caùc khoaûn phaûi noäp nhaø nöôùc</t>
  </si>
  <si>
    <t>- Thueá GTGT</t>
  </si>
  <si>
    <t>- Thueá tieâu thuï ñaëc bieät</t>
  </si>
  <si>
    <t>- Thueá xuaát khaåu, nhaäp khaåu</t>
  </si>
  <si>
    <t>- Thueá thu nhaäp doanh nghieäp</t>
  </si>
  <si>
    <t>- Thueá thu nhaäp caù nhaân</t>
  </si>
  <si>
    <t>- Thueá taøi nguyeân</t>
  </si>
  <si>
    <t>- Thueá nhaø ñaát vaø tieàn thueâ ñaát</t>
  </si>
  <si>
    <t>- Caùc loaïi thueá khaùc</t>
  </si>
  <si>
    <t>- Caùc khoaûn phí, leä phí vaø caùc khoaûn phaûi noäp khaùc</t>
  </si>
  <si>
    <t>- Caùc khoaûn thueá phaûi noäp treân Baùo caùo taøi chính laø soá thueá taïm tính theo soá lieäu keá toaùn.</t>
  </si>
  <si>
    <t>- Cheânh leäch (neáu coù) giöõa soá thueá phaûi noäp theo soå saùch keá toaùn vaø quyeát toaùn thueá seõ ñöôïc ñieàu chænh khi coù keát quaû kieåm tra cuûa Cô quan thueá.</t>
  </si>
  <si>
    <t>Chi phí phaûi traû ngaén haïn</t>
  </si>
  <si>
    <t>- Trích tröôùc chi phí nhaân coâng</t>
  </si>
  <si>
    <t>- Trích tröôùc chi phí vaät tö</t>
  </si>
  <si>
    <t>- Trích tröôùc chi phí giao thaàu laïi</t>
  </si>
  <si>
    <t>Caùc khoaûn phaûi traû, phaûi noäp ngaén haïn khaùc</t>
  </si>
  <si>
    <t>- Taøi saûn thöøa chôø xöû lyù</t>
  </si>
  <si>
    <t>- Baûo hieåm xaõ hoäi, Baûo hieåm y teá</t>
  </si>
  <si>
    <t>+ Baûo hieåm xaõ hoäi</t>
  </si>
  <si>
    <t>+ Baûo hieåm y teá</t>
  </si>
  <si>
    <t>- Kinh phí coâng ñoaøn</t>
  </si>
  <si>
    <t>- Phaûi traû ngaân saùch nhaø nöôùc</t>
  </si>
  <si>
    <t>- Nhaän kyù quyõ, kyù cöôïc daøi haïn</t>
  </si>
  <si>
    <t>- Doanh thu chöa thöïc hieän</t>
  </si>
  <si>
    <t xml:space="preserve">- Caùc ñoäi thi coâng </t>
  </si>
  <si>
    <t>+ Tieàn baùn coå phaàn</t>
  </si>
  <si>
    <t>+ Cheânh leäch taêng giaù trò phaàn voán nhaø nöôùc phaûi noäp</t>
  </si>
  <si>
    <t>Caùc khoaûn phaûi tra daøi haïn khaùc</t>
  </si>
  <si>
    <t>- Caùc xí nghieäp tröïc thuoäc</t>
  </si>
  <si>
    <t>Phaûi traû daøi haïn noäi boä</t>
  </si>
  <si>
    <t>- Vay daøi haïn noäi boä</t>
  </si>
  <si>
    <t>- Phaûi traû daøi haïn noäi boä khaùc</t>
  </si>
  <si>
    <t>Vay vaø nôï daøi haïn</t>
  </si>
  <si>
    <t>Vay daøi haïn</t>
  </si>
  <si>
    <t>- Traùi phieáu phaùt haønh</t>
  </si>
  <si>
    <t>- Thueâ taøi chính</t>
  </si>
  <si>
    <t>- Nôï daøi haïn khaùc</t>
  </si>
  <si>
    <t>Caùc khoaûn nôï thueâ taøi chính</t>
  </si>
  <si>
    <t>Thôøi haïn</t>
  </si>
  <si>
    <t>Naêm nay</t>
  </si>
  <si>
    <t>Toång khoaûn thanh toaùn thueâ taøi chính</t>
  </si>
  <si>
    <t>Traû tieàn laõi thueâ</t>
  </si>
  <si>
    <t>Traû nôï goác</t>
  </si>
  <si>
    <t>- Töø 01 naêm trôû xuoáng</t>
  </si>
  <si>
    <t>- Treân 01 ñeán 05 naêm</t>
  </si>
  <si>
    <t>- Treân 05 naêm</t>
  </si>
  <si>
    <t>Taøi saûn thueá thu nhaäp hoaõn laïi vaø thueá thu nhaäp hoaõn laïi phaûi traû</t>
  </si>
  <si>
    <t>Taøi saûn thueá thu nhaäp hoaõn laïi</t>
  </si>
  <si>
    <t>- Taøi saûn thueá thu nhaäp hoaõn laïi lieân quan ñeán cheânh leäch taïm thôøi ñöôïc khaáu tröø</t>
  </si>
  <si>
    <t>- Taøi saûn thueá thu nhaäp hoaõn laïi lieân quan ñeán loã tính thueá chöa söû duïng</t>
  </si>
  <si>
    <t>- Taøi saûn thueá thu nhaäp hoaõn laïi lieân quan ñeán öu ñaõi tính thueá chöa söû duïng</t>
  </si>
  <si>
    <t>- Hoaøn nhaäp taøi saûn thueá thu nhaäp hoaõn laïi ñaõ ñöôïc ghi nhaän töø caùc naêm tröôùc</t>
  </si>
  <si>
    <t>Thueá thu nhaäp hoaõn laïi phaûi traû</t>
  </si>
  <si>
    <t>- Thueá thu nhaäp hoaõn laïi phaûi traû phaùt sinh töø caùc cheânh leäch taïm thôøi chòu thueá</t>
  </si>
  <si>
    <t>- Hoaøn nhaäp thueá thu nhaäp hoaõn laïi phaûi traû ñaõ ñöôïc ghi nhaän töø caùc naêm tröôùc</t>
  </si>
  <si>
    <t>Voán chuû sôû höõu</t>
  </si>
  <si>
    <t>Baûng ñoái chieáu bieán ñoäng cuûa voán chuû sôû höõu</t>
  </si>
  <si>
    <t xml:space="preserve">Voán ñaàu tö chuû sôû höõu </t>
  </si>
  <si>
    <t>Thaëng dö voán coå phaàn</t>
  </si>
  <si>
    <t>Lôïi nhuaän sau thueá chöa phaân phoái</t>
  </si>
  <si>
    <t>Quyõ khaùc</t>
  </si>
  <si>
    <t>-Soá dö taïi 01/01/2006</t>
  </si>
  <si>
    <t>+ Taêng voán naêm tröôùc</t>
  </si>
  <si>
    <t>+ Laõi naêm tröôùc</t>
  </si>
  <si>
    <t>+ Giaûm voán naêm tröôùc</t>
  </si>
  <si>
    <t>+ Loã naêm tröôùc</t>
  </si>
  <si>
    <t>-Soá dö taïi 31/12/2006</t>
  </si>
  <si>
    <t>+ Taêng voán naêm naøy</t>
  </si>
  <si>
    <t>+ Laõi naêm naøy</t>
  </si>
  <si>
    <t>+ Giaûm voán naêm naøy</t>
  </si>
  <si>
    <t>+ Loã naêm naøy</t>
  </si>
  <si>
    <t xml:space="preserve">+ Giaûm khaùc </t>
  </si>
  <si>
    <t>-Soá dö taïi 31/12/2007</t>
  </si>
  <si>
    <t>Chi tieát voán ñaàu tö cuûa chuû sôû höõu</t>
  </si>
  <si>
    <t>- Voán goùp cuûa Nhaø nöôùc</t>
  </si>
  <si>
    <t>- Voán goùp cuûa coå ñoâng</t>
  </si>
  <si>
    <t>Coäng Voán ñaàu tö cuûa chuû sôû höõu</t>
  </si>
  <si>
    <t>Caùc giao dòch veà voán vôùi caùc chuû sôû höõu vaø phaân phoái coå töùc, chia lôïi nhuaän</t>
  </si>
  <si>
    <t>- Voán ñaàu tö cuûa caùc chuû sôû höõu</t>
  </si>
  <si>
    <t>+ Voán goùp ñaàu naêm</t>
  </si>
  <si>
    <t>+ Voán goùp taêng trong naêm</t>
  </si>
  <si>
    <t>+ Voán goùp giaûm trong naêm</t>
  </si>
  <si>
    <t>+ Voán goùp cuoái naêm</t>
  </si>
  <si>
    <t>- Coå töùc, lôïi nhuaän ñaõ chia</t>
  </si>
  <si>
    <t>Coå töùc: Tyø leä chi traû coå töùc laø 10% naêm treân voán coå phaàn phaùt haønh</t>
  </si>
  <si>
    <t>- Coå töùc ñaõ coâng boá sau ngaøy keát thuùc kyø keá toaùn naêm:</t>
  </si>
  <si>
    <t>+ Coå töùc ñaõ coâng boá treân coå phieáu phoå thoâng:</t>
  </si>
  <si>
    <t>+ Coå töùc ñaõ coâng boá treân coå phieáu öu ñaõi:</t>
  </si>
  <si>
    <t>- Coå töùc cuûa coå phieáu öu ñaõi luõy keá chöa ñöôïc ghi nhaän:</t>
  </si>
  <si>
    <t>ñ)</t>
  </si>
  <si>
    <t>Coå phieáu</t>
  </si>
  <si>
    <t>- Soá löôïng coå phieáu ñaõ ñaêng kyù phaùt haønh</t>
  </si>
  <si>
    <t>- Soá löôïng coå phieáu ñaõ baùn ra coâng chuùng</t>
  </si>
  <si>
    <t>+ Coå phieáu phoå thoâng</t>
  </si>
  <si>
    <t>+ Coå phieáu öu ñaõi</t>
  </si>
  <si>
    <t>- Soá löôïng coå phieáu ñöôïc mua laïi</t>
  </si>
  <si>
    <t>- Soá löôïng coå phieáu ñang löu haønh</t>
  </si>
  <si>
    <t>- Meänh giaù coå phieáu ñang löu haønh</t>
  </si>
  <si>
    <t>e)</t>
  </si>
  <si>
    <t>Caùc quyõ cuûa doanh nghieäp</t>
  </si>
  <si>
    <t>- Quyõ ñaàu tö phaùt trieån</t>
  </si>
  <si>
    <t>- Quyõ döï phoøng taøi chính</t>
  </si>
  <si>
    <t>- Quyõ döï tröõ baét buoäc</t>
  </si>
  <si>
    <t>(*): Muïc ñích trích laäp vaø söû duïng caùc quyõ cuûa doanh nghieäp</t>
  </si>
  <si>
    <t>f)</t>
  </si>
  <si>
    <t>Thu nhaäp vaø chi phí, laõi hoaëc loã ñöôïc ghi nhaän tröïc tieáp Voán chuû sôû höõu theo quy ñònh cuûa caùc chuaån möïc keá toaùn cuï theå</t>
  </si>
  <si>
    <t>Nguoàn kinh phí</t>
  </si>
  <si>
    <t>- Nguoàn kinh phí ñaàu naêm</t>
  </si>
  <si>
    <t>- Nguoàn kinh phí ñöôïc caáp trong naêm</t>
  </si>
  <si>
    <t>- Chi söï nghieäp</t>
  </si>
  <si>
    <t>ghi aâm</t>
  </si>
  <si>
    <t>- Nguoàn kinh phí coøn laïi cuoái naêm</t>
  </si>
  <si>
    <t>V.24</t>
  </si>
  <si>
    <t>Taøi saûn thueâ ngoaøi</t>
  </si>
  <si>
    <t>Giaù trò taøi saûn thueâ ngoaøi</t>
  </si>
  <si>
    <t>- Taøi saûn coá ñònh thueâ ngoaøi</t>
  </si>
  <si>
    <t>- Taøi saûn khaùc thueâ ngoaøi</t>
  </si>
  <si>
    <t>Toång soá tieàn thueâ toái thieåu trong töông lai cuûa hôïp ñoàng thueâ hoaït ñoäng khoâng huûy ngang theo caùc thôøi haïn</t>
  </si>
  <si>
    <t>- Töø 1 naêm trôû xuoáng</t>
  </si>
  <si>
    <t>- Treân 1 naêm ñeán 5 naêm</t>
  </si>
  <si>
    <t>- Treân 5 naêm</t>
  </si>
  <si>
    <t>VI.</t>
  </si>
  <si>
    <t>THOÂNG TIN BOÅ SUNG CHO CAÙC KHOAÛN MUÏC TRÌNH BAØY TREÂN BAÙO CAÙO KEÁT QUAÛ HOAÏT ÑOÄNG KINH DOANH</t>
  </si>
  <si>
    <t>Doanh thu baùn haøng vaø cung caáp dòch vuï</t>
  </si>
  <si>
    <t>Quùy 4-2007</t>
  </si>
  <si>
    <t>Naêm 2007</t>
  </si>
  <si>
    <t>Toång doanh thu baùn haøng vaø cung caáp dòch vuï</t>
  </si>
  <si>
    <t>- Doanh thu baùn haøng</t>
  </si>
  <si>
    <t>- Doanh thu cung caáp dòch vuï</t>
  </si>
  <si>
    <t>- Doanh thu hôïp ñoàng xaây döïng</t>
  </si>
  <si>
    <t>+ Doanh thu hôïp ñoàng xaây döïng ñöôïc ghi nhaän trong kyø</t>
  </si>
  <si>
    <t>+ Toång doanh thu hôïp luõy keá cuûa hôïp ñoàng xaây döïng ñöôïc ghi nhaän ñeán thôøi ñieåm laäp BCTC</t>
  </si>
  <si>
    <t>- Doanh thu baùn haøng vaø cung caáp dòch vuï noäi boä</t>
  </si>
  <si>
    <t>Caùc khoaûn giaûm tröø doanh thu</t>
  </si>
  <si>
    <t>- Chieát khaáu thöông maïi</t>
  </si>
  <si>
    <t>- Giaûm giaù haøng baùn</t>
  </si>
  <si>
    <t>- Haøng baùn bò traû laïi</t>
  </si>
  <si>
    <t>- Thueá GTGT phaûi noäp (phöông phaùp tröïc tieáp)</t>
  </si>
  <si>
    <t>- Thueá xuaát khaåu</t>
  </si>
  <si>
    <t>Doanh thu thuaàn veà baùn haøng vaø cung caáp dòch vuï</t>
  </si>
  <si>
    <t>- Doanh thu thuaàn trao ñoåi saûn phaåm, haøng hoùa</t>
  </si>
  <si>
    <t>- Doanh thu thuaàn trao ñoåi dòch vuï</t>
  </si>
  <si>
    <t>Doanh thu hoaït ñoäng taøi chính</t>
  </si>
  <si>
    <t>- Laõi tieàn göûi, tieàn cho vay</t>
  </si>
  <si>
    <t>- Laõi ñaàu tö traùi phieáu, kyø phieáu, tín phieáu</t>
  </si>
  <si>
    <t>- Coå töùc, lôïi nhuaän ñöôïc chia</t>
  </si>
  <si>
    <t>- Laõi baùn ngoaïi teä</t>
  </si>
  <si>
    <t>- Laõi cheânh leäch tyû giaù ñaõ thöïc hieän</t>
  </si>
  <si>
    <t>- Laõi cheânh leäch tyû giaù chöa thöïc hieän</t>
  </si>
  <si>
    <t>- Laõi baùn haøng traû chaäm</t>
  </si>
  <si>
    <t>- Doanh thu hoaït ñoäng taøi chính khaùc</t>
  </si>
  <si>
    <t>Giaù voán haøng baùn</t>
  </si>
  <si>
    <t>- Giaù voán cuûa haøng hoùa ñaõ baùn</t>
  </si>
  <si>
    <t>- Giaù voán cuûa hôïp ñoàng xaây döïng</t>
  </si>
  <si>
    <t>- Giaù voán cuûa dòch vuï ñaõ cung caáp</t>
  </si>
  <si>
    <t>- Giaù trò coøn laïi, chi phí nhöôïng baùn, thanh lyù Baát ñoäng saûn ñaàu tö ñaõ baùn</t>
  </si>
  <si>
    <t>- Chi phí kinh doanh Baát ñoäng saûn ñaàu tö</t>
  </si>
  <si>
    <t>- Hao huït, maát maùt haøng toàn kho</t>
  </si>
  <si>
    <t>- Caùc khoaûn chi phí vöôït möùc bình thöôøng</t>
  </si>
  <si>
    <t>- Döï phoøng giaûm giaù haøng toàn kho</t>
  </si>
  <si>
    <t>Chi phí taøi chính</t>
  </si>
  <si>
    <t>- Laõi tieàn vay</t>
  </si>
  <si>
    <t>- Chieát khaáu thanh toaùn, laõi baùn haøng traû chaäm</t>
  </si>
  <si>
    <t>- Loã do thanh lyù caùc khoaûn ñaàu tö ngaén haïn, daøi haïn</t>
  </si>
  <si>
    <t>- Loã baùn ngoaïi teä</t>
  </si>
  <si>
    <t>- Loã cheânh leäch tyû giaù ñaõ thöïc hieän</t>
  </si>
  <si>
    <t>- Loã cheânh leäch tyû giaù chöa thöïc hieän</t>
  </si>
  <si>
    <t>- Döï phoøng giaûm giaù caùc khoaûn ñaàu tö ngaén haïn, daøi haïn</t>
  </si>
  <si>
    <t>- Chi phí taøi chính khaùc</t>
  </si>
  <si>
    <t>- Chi phí laõi vay</t>
  </si>
  <si>
    <t>+ Chieát khaáu thanh toaùn nhanh</t>
  </si>
  <si>
    <t>Chi phí thueá thu nhaäp doanh nghieäp hieän haønh</t>
  </si>
  <si>
    <t>Naêm tröôùc</t>
  </si>
  <si>
    <t>- Chi phí thueá thu nhaäp doanh nghieäp tính treân thu nhaäp chòu thueá naêm hieän haønh</t>
  </si>
  <si>
    <t>- Ñieàu chænh chi phí thueá thu nhaäp doanh nghieäp cuûa caùc naêm tröôùc vaøo chi phí thueá thu nhaäp hieän haønh naêm nay</t>
  </si>
  <si>
    <t>Toång chi phí thueá thu nhaäp doanh nghieäp hieän haønh</t>
  </si>
  <si>
    <t>Chi phí thueá thu nhaäp doanh nghieäp hoaõn laïi</t>
  </si>
  <si>
    <t>- Chi phí thueá thu nhaäp doanh nghieäp hoaõn laïi phaùt sinh töø caùc khoaûn cheânh leäch taïm thôøi tính thueá</t>
  </si>
  <si>
    <t>- Chi phí thueá thu nhaäp doanh nghieäp hoaõn laïi phaùt sinh töø vieäc hoaøn nhaäp taøi saûn thueá thu nhaäp doanh nghieäp hoaõn laïi</t>
  </si>
  <si>
    <t>- Thu nhaäp thueá thu nhaäp doanh nghieäp hoaõn laïi phaùt sinh töø caùc khoaûn cheânh leäch taïm thôøi ñöôïc khaáu tröø</t>
  </si>
  <si>
    <t>- Thu nhaäp thueá thu nhaäp doanh nghieäp hoaõn laïi phaùt sinh töø caùc khoaûn loã tính thueá vaø öu ñaõi thueá chöa söû duïng</t>
  </si>
  <si>
    <t>- Thu nhaäp thueá thu nhaäp doanh nghieäp hoaõn laïi phaùt sinh töø vieäc hoaøn nhaäp thueá thu nhaäp hoaõn laïi phaûi traû</t>
  </si>
  <si>
    <t>Toång chi phí thueá thu nhaäp doanh nghieäp hoaõn laïi</t>
  </si>
  <si>
    <t>VI.19</t>
  </si>
  <si>
    <t>Caùc nghieäp vuï caùc beân lieân quan</t>
  </si>
  <si>
    <t>Trong 6 thaùng ñaàu naêm 2006, ñôn vò coù coù nghieäp vuï vôùi caùc beân lieân quan:</t>
  </si>
  <si>
    <t>Töø 01/01/2006
ñeán 30/06/2006</t>
  </si>
  <si>
    <t>Doanh thu</t>
  </si>
  <si>
    <t>Coâng ty Hua Cheng Toko Electronics</t>
  </si>
  <si>
    <t>1,731,815.89</t>
  </si>
  <si>
    <t>Coâng ty Heng Yu International</t>
  </si>
  <si>
    <t>1,136.00</t>
  </si>
  <si>
    <t>Coâng ty TNHH Ñieän töû Vieät Töôøng</t>
  </si>
  <si>
    <t>Mua haøng</t>
  </si>
  <si>
    <t>407,800.26</t>
  </si>
  <si>
    <t>545,432.90</t>
  </si>
  <si>
    <t>Phaûi thu</t>
  </si>
  <si>
    <t>Phaûi traû</t>
  </si>
  <si>
    <t>2,603,002.75</t>
  </si>
  <si>
    <t>104,355.77</t>
  </si>
  <si>
    <t>Goùp voán</t>
  </si>
  <si>
    <t>600,000.00</t>
  </si>
  <si>
    <t>VII.</t>
  </si>
  <si>
    <t>THOÂNG TIN BOÅ SUNG CHO CAÙC KHOAÛN MUÏC TRÌNH BAØY TREÂN BAÙO CAÙO LÖU CHUYEÅN TIEÀN TEÄ</t>
  </si>
  <si>
    <t>Caùc giao dòch khoâng baèng tieàn aûnh höôûng ñeán baùo caùo löu chuyeån tieàn teä vaø caùc khoaûn tieàn do doanh nghieäp naém giöõ nhöng khoâng ñöôïc söû duïng</t>
  </si>
  <si>
    <t>Mua taøi saûn baèng caùch nhaän caùc khoaûn nôï lieân quan tröïc tieáp hoaëc thoâng qua nghieäp vuï cho thueâ taøi chính</t>
  </si>
  <si>
    <t>- Mua doanh nghieäp thoâng qua phaùt haønh coå phieáu</t>
  </si>
  <si>
    <t>- Chuyeån nôï thaønh voán chuû sôû höõu</t>
  </si>
  <si>
    <t>Mua vaø thanh lyù coâng ty con hoaëc ñôn vò kinh doanh khaùc trong kyø baùo caùo</t>
  </si>
  <si>
    <t>- Toång giaù trò mua hoaëc thanh lyù</t>
  </si>
  <si>
    <t>- Phaàn giaù trò mua hoaëc thanh lyù ñöôïc thanh toaùn baèng tieàn hoaëc caùc khoaûn töông ñöông tieàn</t>
  </si>
  <si>
    <t>- Soá tieàn vaø caùc khoaûn töông ñöông tieàn thöïc coù trong coâng ty con hoaëc ñôn vò kinh doanh khaùc ñöôïc mua hoaëc thanh lyù</t>
  </si>
  <si>
    <t>- Phaàn giaù trò taøi saûn vaø nôï phaûi traû khoâng phaûi laø tieàn vaø caùc khoaûn töông ñöông tieàn trong coâng ty con hoaëc ñôn vò kinh doanh khaùc ñöôïc mua hoaëc thanh lyù</t>
  </si>
  <si>
    <t>Trình baøy giaù trò vaø lyù do cuûa caùc khoaûn tieàn vaø töông ñöông tieàn lôùn do doanh nghieäp naém giöõ nhöng khoâng ñöôïc söû duïng do coù haïn cheá cuûa phaùp luaät hoaëc caùc raøng buoäc khaùc maø doanh nghieäp phaûi thöïc hieän</t>
  </si>
  <si>
    <t>VIII.</t>
  </si>
  <si>
    <t>NHÖÕNG THOÂNG TIN KHAÙC</t>
  </si>
  <si>
    <t>Nhöõng khoaûn nôï tieàm taøng, khoaûn cam keát vaø nhöõng thoâng tin taøi chính khaùc</t>
  </si>
  <si>
    <t>Nhöõng söï kieän phaùt sinh sau ngaøy keát thuùc kyø keá toaùn naêm</t>
  </si>
  <si>
    <t>Thoâng tin veà caùc beân lieân quan</t>
  </si>
  <si>
    <t>Trình baøy taøi saûn, doanh thu, keát quaû kinh doanh theo boä phaän (theo lónh vöïc kinh doanh hoaëc khu vöïc ñòa lyù) theo quy ñònh cuûa Chuaån möïc keá toaùn soá 28 "Baùo caùo boä phaän"</t>
  </si>
  <si>
    <t>5.</t>
  </si>
  <si>
    <t>Thoâng tin so saùnh (nhöõng thay ñoåi veà thoâng tin treân Baùo caùo taøi chính cuûa caùc nieân ñoä keá toaùn tröôùc)</t>
  </si>
  <si>
    <t>6.</t>
  </si>
  <si>
    <t>Thoâng tin veà hoaït ñoäng lieân tuïc</t>
  </si>
  <si>
    <t>7.</t>
  </si>
  <si>
    <t>Nhöõng thoâng tin khaùc</t>
  </si>
  <si>
    <t>- Chi phí mua baûo hieåm taøi saûn vaø haøng toàn kho phaùt sinh trong kyø laø 52.904.642 VNÑ (3,660.53 USD), vôùi giaù trò cuûa taøi saûn ñöôïc baûo hieåm laø 65.583.600.000 VNÑ (4,100,000.00 USD) vaø haøng toàn kho ñöôïc baûo hieåm laø 3.999.000.000 VNÑ (250,000.00 USD).</t>
  </si>
  <si>
    <t>Caùc khoaûn phaûi thu</t>
  </si>
  <si>
    <t>Naêm 2006</t>
  </si>
  <si>
    <t>Coâng ty Lieân doanh Pumyang Descon</t>
  </si>
  <si>
    <t>Coâng ty Lieân doanh Dong Ah Traco</t>
  </si>
  <si>
    <t>Coâng ty TNHH Anh Trí</t>
  </si>
  <si>
    <t>Caùc khoaûn phaûi traû</t>
  </si>
  <si>
    <t>TP.HCM, ngaøy 24 thaùng 01 naêm 2008</t>
  </si>
  <si>
    <t>Keá toaùn tröôûng</t>
  </si>
  <si>
    <t>Toång Gíam ñoác</t>
  </si>
  <si>
    <t>ÑOÃ THÒ LEÄ THU</t>
  </si>
  <si>
    <t>NGUYEÃN XUAÂN BAÛNG</t>
  </si>
  <si>
    <t>DESCON</t>
  </si>
  <si>
    <t>146 NguyÔn C«ng Trø, QuËn 1, TP.HCM</t>
  </si>
  <si>
    <t>KÕ to¸n tr­ëng                Tæng gi¸m ®èc</t>
  </si>
  <si>
    <t xml:space="preserve">    §ç ThÞ LÖ Thu           NguyÔn Xu©n B¶ng</t>
  </si>
  <si>
    <t>c«ng ty cæ PHÇN x©y dùng c«ng nghiÖp</t>
  </si>
  <si>
    <t>MÉu sè B01a-DN</t>
  </si>
  <si>
    <t>B¶NG C¢N §èi kÕ to¸n</t>
  </si>
  <si>
    <t>§vt : VND</t>
  </si>
  <si>
    <t>ChØ tiªu</t>
  </si>
  <si>
    <t>M· sè</t>
  </si>
  <si>
    <t>ThuyÕt
minh</t>
  </si>
  <si>
    <t>Sè cuèi quý</t>
  </si>
  <si>
    <t>Sè ®Çu năm</t>
  </si>
  <si>
    <t>Tµi s¶n</t>
  </si>
  <si>
    <t xml:space="preserve">A. Tµi s¶n ng¾n h¹n                                                                                 </t>
  </si>
  <si>
    <t xml:space="preserve">   I. TiÒn vµ c¸c kho¶n t­¬ng ®­¬ng tiÒn                                                            </t>
  </si>
  <si>
    <t xml:space="preserve">     1. TiÒn                                                                                        </t>
  </si>
  <si>
    <t>V.01</t>
  </si>
  <si>
    <t xml:space="preserve">     2. C¸c kho¶n t­¬ng ®­¬ng tiÒn                                                                  </t>
  </si>
  <si>
    <t xml:space="preserve">  III. C¸c kho¶n ph¶i thu ng¾n h¹n                                                                  </t>
  </si>
  <si>
    <t xml:space="preserve">     1. Ph¶i thu kh¸ch hµng                                                                         </t>
  </si>
  <si>
    <t xml:space="preserve">     2. Tr¶ tr­íc cho ng­êi b¸n                                                                     </t>
  </si>
  <si>
    <t xml:space="preserve">     5. C¸c kho¶n ph¶i thu kh¸c                                                                     </t>
  </si>
  <si>
    <t>V.03</t>
  </si>
  <si>
    <t xml:space="preserve">     6. Dù phßng ph¶i thu ng¾n h¹n khã ®ßi  (*)                                                     </t>
  </si>
  <si>
    <t xml:space="preserve">  IV. Hµng tån kho                                                                                  </t>
  </si>
  <si>
    <t xml:space="preserve">     1. Hµng tån kho                                                                                </t>
  </si>
  <si>
    <t xml:space="preserve">  V. Tµi s¶n ng¾n h¹n kh¸c                                                                          </t>
  </si>
  <si>
    <t xml:space="preserve">     4. Tµi s¶n ng¾n h¹n kh¸c                                                                       </t>
  </si>
  <si>
    <t xml:space="preserve">B. Tµi s¶n dµi h¹n                                                                                  </t>
  </si>
  <si>
    <t xml:space="preserve">  II. Tµi s¶n cè ®Þnh                                                                               </t>
  </si>
  <si>
    <t xml:space="preserve">     1. Tµi s¶n cè ®Þnh h÷u h×nh                                                                    </t>
  </si>
  <si>
    <t>V.08</t>
  </si>
  <si>
    <t xml:space="preserve">         - Nguyªn gi¸                                                                               </t>
  </si>
  <si>
    <t xml:space="preserve">         - Gi¸ trÞ hao mßn lòy kÕ (*)                                                               </t>
  </si>
  <si>
    <t xml:space="preserve">     3. Tµi s¶n cè ®Þnh v« h×nh                                                                     </t>
  </si>
  <si>
    <t xml:space="preserve">  IV. C¸c kho¶n ®Çu t­ tµi chÝnh dµi h¹n                                                            </t>
  </si>
  <si>
    <t xml:space="preserve">      2. §Çu t­ vµo c«ng ty liªn kÕt, liªn doanh                                                    </t>
  </si>
  <si>
    <t xml:space="preserve">      3. §Çu t­ dµi h¹n kh¸c                                                                        </t>
  </si>
  <si>
    <t>V.13</t>
  </si>
  <si>
    <t xml:space="preserve">  V. Tµi s¶n dµi h¹n kh¸c                                                                           </t>
  </si>
  <si>
    <t xml:space="preserve">      2. Tµi s¶n thuÕ thu nhËp ho·n l¹i                                                             </t>
  </si>
  <si>
    <t xml:space="preserve">                Tæng céng tµi s¶n   (270 = 100 + 200)                                               </t>
  </si>
  <si>
    <t>NGUåN VèN</t>
  </si>
  <si>
    <t xml:space="preserve">A. Nî ph¶i tr¶ (300 = 310 + 330)                                                                    </t>
  </si>
  <si>
    <t xml:space="preserve">  I. Nî ng¾n h¹n                                                                                    </t>
  </si>
  <si>
    <t xml:space="preserve">     1. Vay vµ nî ng¾n h¹n                                                                          </t>
  </si>
  <si>
    <t xml:space="preserve">     2. Ph¶i tr¶ ng­êi b¸n                                                                          </t>
  </si>
  <si>
    <t xml:space="preserve">     3. Ng­êi mua tr¶ tiÒn tr­íc                                                                    </t>
  </si>
  <si>
    <t xml:space="preserve">     4. ThuÕ vµ c¸c kho¶n ph¶i nép nhµ n­íc                                                         </t>
  </si>
  <si>
    <t>V.16</t>
  </si>
  <si>
    <t xml:space="preserve">     5. Ph¶i tr¶ ng­êi lao ®éng                                                                     </t>
  </si>
  <si>
    <t xml:space="preserve">     6. Chi phÝ ph¶i tr¶                                                                            </t>
  </si>
  <si>
    <t>V.17</t>
  </si>
  <si>
    <t xml:space="preserve">     9. C¸c kho¶n ph¶i tr¶ ph¶i nép kh¸c                                                            </t>
  </si>
  <si>
    <t>V.18</t>
  </si>
  <si>
    <t xml:space="preserve">  II. Nî dµi h¹n                                                                                    </t>
  </si>
  <si>
    <t xml:space="preserve">     3. Ph¶i tr¶ dµi h¹n kh¸c                                                                       </t>
  </si>
  <si>
    <t xml:space="preserve">     6. Dù phßng trî cÊp mÊt viÖc lµm                                                               </t>
  </si>
  <si>
    <t xml:space="preserve">     7. Dù phßng ph¶i tr¶ dµi h¹n                                                                   </t>
  </si>
  <si>
    <t xml:space="preserve">B. Vèn chñ së h÷u (400 = 410 + 430)                                                                 </t>
  </si>
  <si>
    <t xml:space="preserve">  I. Vèn chñ së h÷u                                                                                 </t>
  </si>
  <si>
    <t xml:space="preserve">     1. Vèn ®Çu t­ cña chñ së h÷u                                                                   </t>
  </si>
  <si>
    <t xml:space="preserve">     2. ThÆng d­ vèn cæ phÇn                                                                        </t>
  </si>
  <si>
    <t xml:space="preserve">     7. Quü ®Çu t­ ph¸t triÓn                                                                       </t>
  </si>
  <si>
    <t xml:space="preserve">     8. Quü dù phßng tµi chÝnh                                                                      </t>
  </si>
  <si>
    <t xml:space="preserve">  II. Nguån kinh phÝ vµ quü kh¸c                                                                    </t>
  </si>
  <si>
    <t xml:space="preserve">      1. Quü khen th­ëng phóc lîi                                                                   </t>
  </si>
  <si>
    <t xml:space="preserve">               Tæng céng nguån vèn (430 = 300 + 400)                                                </t>
  </si>
  <si>
    <t>C¸C CHØ TI£U NGOµI B¶NG C¢N §èi kÕ to¸n</t>
  </si>
  <si>
    <t xml:space="preserve">     4. Nî khã ®ßi ®· xö lý</t>
  </si>
  <si>
    <t xml:space="preserve">     5. Ngo¹i tÖ c¸c lo¹i</t>
  </si>
  <si>
    <t>§ç ThÞ LÖ Thu             NguyÔn Xu©n B¶ng</t>
  </si>
  <si>
    <t>C¤NG TY Cæ PHÇN X¢Y DùNG C¤NG NGHIÖP</t>
  </si>
  <si>
    <t>MÉu sè B02a-DN</t>
  </si>
  <si>
    <t>KÕT QU¶ HO¹T §éng kinh doanh</t>
  </si>
  <si>
    <t>ThuyÕt 
minh</t>
  </si>
  <si>
    <t>Lòy kÕ tõ ®Çu
n¨m ®Õn cuèi quý</t>
  </si>
  <si>
    <t xml:space="preserve">1. Doanh thu b¸n hµng vµ cung cÊp dÞch vô                                                           </t>
  </si>
  <si>
    <t xml:space="preserve">2. C¸c kho¶n gi¶m trõ doanh thu                                                                     </t>
  </si>
  <si>
    <t xml:space="preserve">    + ChiÕt khÊu th­¬ng m¹i                                                                         </t>
  </si>
  <si>
    <t xml:space="preserve">    + Gi¶m gi¸ hµng b¸n                                                                             </t>
  </si>
  <si>
    <t xml:space="preserve">    + Hµng b¸n bÞ tr¶ l¹i                                                                           </t>
  </si>
  <si>
    <t xml:space="preserve">    + ThuÕ tiªu thô ®Æc biÖt, thuÕ XK ph¶i nép                                                      </t>
  </si>
  <si>
    <t xml:space="preserve">3. Doanh thu thuÇn vÒ b¸n hµng vµ cung cÊp dÞch vô 
    ( 10 = 01 - 02 )                                 </t>
  </si>
  <si>
    <t xml:space="preserve">4. Gi¸ vèn hµng b¸n                                                                                 </t>
  </si>
  <si>
    <t xml:space="preserve">5. Lîi nhuËn gép vÒ b¸n hµng vµ cung cÊp dÞch vô
    ( 20 = 10 - 11 )                                  </t>
  </si>
  <si>
    <t xml:space="preserve">6. Doanh thu ho¹t ®éng tµi chÝnh                                                                    </t>
  </si>
  <si>
    <t xml:space="preserve">7. Chi phÝ tµi chÝnh                                                                                </t>
  </si>
  <si>
    <t xml:space="preserve">    - Trong ®ã : Chi phÝ l·i vay                                                                    </t>
  </si>
  <si>
    <t xml:space="preserve">8. Chi phÝ b¸n hµng                                                                                 </t>
  </si>
  <si>
    <t xml:space="preserve">9. Chi phÝ qu¶n lý doanh nghiÖp                                                                     </t>
  </si>
  <si>
    <t xml:space="preserve">10. Lîi nhuËn thuÇn tõ ho¹t ®éng kinh doanh
      [30 = 20+(21-22) - (24+25)]                             </t>
  </si>
  <si>
    <t xml:space="preserve">11. Thu nhËp kh¸c                                                                                   </t>
  </si>
  <si>
    <t xml:space="preserve">12. Chi phÝ kh¸c                                                                                    </t>
  </si>
  <si>
    <t xml:space="preserve">13. Lîi nhuËn kh¸c ( 40 = 31 - 32 )                                                                 </t>
  </si>
  <si>
    <t xml:space="preserve">14. Tæng lîi nhuËn kÕ to¸n tr­íc thuÕ   ( 50 = 30 + 40 )                                            </t>
  </si>
  <si>
    <t xml:space="preserve">15. Chi phÝ thuÕ TNDN hiÖn hµnh                                                                     </t>
  </si>
  <si>
    <t xml:space="preserve">16. Chi phÝ thuÕ TNDN ho·n l¹i                                                                      </t>
  </si>
  <si>
    <t xml:space="preserve">17. Lîi nhuËn sau thuÕ thu nhËp doanh nghiÖp
     ( 60 = 50 - 51 - 52)                                  </t>
  </si>
  <si>
    <t xml:space="preserve">18. L·i c¬ b¶n trªn cæ phiÕu (*)                                                                    </t>
  </si>
  <si>
    <t>§ç ThÞ LÖ Thu              NguyÔn Xu©n B¶ng</t>
  </si>
  <si>
    <t>c¤NG ty cæ PhÇn x©y dùng c«ng nghiÖp</t>
  </si>
  <si>
    <t>MÉu sè B03a-DN</t>
  </si>
  <si>
    <t>146 NguyÔn C«ng Trø, QuËn 1, Tp.HCM</t>
  </si>
  <si>
    <t>L¦U CHUYÓN TIÒN TÖ</t>
  </si>
  <si>
    <t>(Theo ph­¬ng ph¸p trùc tiÕp)</t>
  </si>
  <si>
    <t>§¬n vÞ tÝnh: VND</t>
  </si>
  <si>
    <t xml:space="preserve">ChØ tiªu                                                           </t>
  </si>
  <si>
    <t>M·
 sè</t>
  </si>
  <si>
    <t>Lòy kÕ tõ ®Çu n¨m ®Õn 
cuèi quý</t>
  </si>
  <si>
    <t>N¨m nay</t>
  </si>
  <si>
    <t>N¨m trước</t>
  </si>
  <si>
    <t xml:space="preserve">I. L­u chuyÓn tiÒn tõ ho¹t ®éng s¶n xuÊt kinh doanh </t>
  </si>
  <si>
    <t xml:space="preserve">1. TiÒn thu b¸n hµng,cung cÊp dÞch vô vµ doanh thu kh¸c                                                                                               </t>
  </si>
  <si>
    <t xml:space="preserve">2. TiÒn chi tr¶ cho ng­êi cung cÊp hµng hãa vµ dÞch vô                                                                                                </t>
  </si>
  <si>
    <t xml:space="preserve">3. TiÒn chi tr¶ cho ng­êi lao ®éng                                                                                                                    </t>
  </si>
  <si>
    <t xml:space="preserve">4. TiÒn chi tr¶ l·i vay                                                                                                                               </t>
  </si>
  <si>
    <t xml:space="preserve">5. TiÒn chi nép thuÕ thu nhËp doanh nghiÖp                                                                                                            </t>
  </si>
  <si>
    <t xml:space="preserve">6. TiÒn thu kh¸c tõ ho¹t ®éng kinh doanh                                                                                                              </t>
  </si>
  <si>
    <t xml:space="preserve">L­u chuyÓn tiÒn thuÇn tõ ho¹t ®éng kinh doanh                                                                                                         </t>
  </si>
  <si>
    <t xml:space="preserve">II. L­u chuyÓn tiÒn tõ ho¹t ®éng ®Çu t­                                                                                                               </t>
  </si>
  <si>
    <t xml:space="preserve">1. TiÒn chi ®Ó mua s¾m, x©y dùng TSC§ vµ c¸c tµi s¶n dµi h¹n kh¸c                                                                                     </t>
  </si>
  <si>
    <t xml:space="preserve">2. TiÒn thu tõ thanh lý, nh­îng b¸n TSC§ vµ c¸c tµi s¶n dµi h¹n kh¸c                                                                                  </t>
  </si>
  <si>
    <t xml:space="preserve">3. TiÒn chi cho vay, mua c¸c c«ng cô nî cña ®¬n vÞ kh¸c                                                                                               </t>
  </si>
  <si>
    <t xml:space="preserve">4. TiÒn thu håi cho vay, b¸n l¹i c¸c c«ng cô nî cña ®¬n vÞ kh¸c                                                                                       </t>
  </si>
  <si>
    <t xml:space="preserve">5. TiÒn chi ®Çu t­ gãp vèn vµo ®¬n vÞ kh¸c                                                                                                            </t>
  </si>
  <si>
    <t xml:space="preserve">6. TiÒn thu håi ®Çu t­ gãp vèn vµo ®¬n vÞ kh¸c                                                                                                        </t>
  </si>
  <si>
    <t xml:space="preserve">7. TiÒn thu l·i cho vay, cæ tøc vµ lîi nhuËn ®­îc chia                                                                                                </t>
  </si>
  <si>
    <t xml:space="preserve">L­u chuyÓn tiÒn thuÇn tõ ho¹t ®éng ®Çu t­                                                                                                             </t>
  </si>
  <si>
    <t xml:space="preserve">III. L­u chuyÓn tiÒn tõ ho¹t ®éng tµi chÝnh                                                                                                           </t>
  </si>
  <si>
    <t xml:space="preserve">1. TiÒn thu tõ ph¸t hµnh cæ phiÕu, nhËn vèn gãp cña chñ së h÷u                                                                                        </t>
  </si>
  <si>
    <t xml:space="preserve">2. TiÒn chi tr¶ vèn gãp cho c¸c chñ së h÷u, mua l¹i cæ phiÕu cña
doanh nghiÖp                                                                         </t>
  </si>
  <si>
    <t xml:space="preserve">3. TiÒn vay ng¾n h¹n, dµi h¹n nhËn ®­îc                                                                                                               </t>
  </si>
  <si>
    <t xml:space="preserve">4. TiÒn chi tr¶ nî gèc vay                                                                                                                            </t>
  </si>
  <si>
    <t xml:space="preserve">5. TiÒn chi tr¶ nî thuª tµi chÝnh                                                                                                                     </t>
  </si>
  <si>
    <t xml:space="preserve">6. Cæ tøc, lîi nhuËn ®· tr¶ cho chñ së h÷u                                                                                                            </t>
  </si>
  <si>
    <t xml:space="preserve">L­u chuyÓn tiÒn thuÇn tõ ho¹t ®éng tµi chÝnh                                                                                                          </t>
  </si>
  <si>
    <t xml:space="preserve">L­u chuyÓn tiÒn thuÇn trong kú (20 + 30 + 40)                                                                                                         </t>
  </si>
  <si>
    <t xml:space="preserve">TiÒn vµ t­¬ng ®­¬ng tiÒn ®Çu kú                                                                                                                       </t>
  </si>
  <si>
    <t xml:space="preserve">Anh h­ëng cña thay ®æi tØ gi¸ hèi ®o¸i quy ®æi ngo¹i tÖ                                                                                               </t>
  </si>
  <si>
    <t xml:space="preserve">TiÒn vµ t­¬ng ®­¬ng tiÒn cuèi kú (50 + 60 + 61)                                                                                                       </t>
  </si>
  <si>
    <t>Quý 4 n¨m 2007</t>
  </si>
  <si>
    <t>Tp. HCM, ngµy 24 th¸ng 01 n¨m 2008</t>
  </si>
  <si>
    <t>Quý 4-2007</t>
  </si>
  <si>
    <t>T¹i ngµy 31 th¸ng 12 n¨m 2007</t>
  </si>
  <si>
    <t>V.02</t>
  </si>
  <si>
    <t xml:space="preserve">     1. §Çu t­ ng¾n h¹n</t>
  </si>
  <si>
    <t xml:space="preserve">     1. Chi phÝ tr¶ tr­íc ng¾n h¹n                                              </t>
  </si>
  <si>
    <t xml:space="preserve">   II. C¸c kho¶n ®Çu t­ tµi chÝnh ng¾n h¹n</t>
  </si>
  <si>
    <t xml:space="preserve">      1. Chi phÝ tr¶ tr­íc dµi h¹n</t>
  </si>
  <si>
    <t>V.14</t>
  </si>
  <si>
    <t xml:space="preserve">   10. Lîi nhuËn sau thuÕ ch­a ph©n phèi                                                          </t>
  </si>
  <si>
    <t>Quý 04 n¨m 2007</t>
  </si>
  <si>
    <t>V.04</t>
  </si>
  <si>
    <t>V.05</t>
  </si>
  <si>
    <t>V.06</t>
  </si>
  <si>
    <t>V.07</t>
  </si>
  <si>
    <t>V.09</t>
  </si>
  <si>
    <t>V10</t>
  </si>
  <si>
    <t>V.11</t>
  </si>
  <si>
    <t>V.12</t>
  </si>
  <si>
    <t>V.15</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</si>
</sst>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
    <numFmt numFmtId="173" formatCode="00000"/>
    <numFmt numFmtId="174" formatCode="[$-409]dddd\,\ mmmm\ dd\,\ yyyy"/>
    <numFmt numFmtId="175" formatCode="m/d/yy;@"/>
    <numFmt numFmtId="176" formatCode="mm/dd/yy;@"/>
    <numFmt numFmtId="177" formatCode="_(* #,##0.0_);_(* \(#,##0.0\);_(* &quot;-&quot;??_);_(@_)"/>
    <numFmt numFmtId="178" formatCode="_(* #,##0_);_(* \(#,##0\);_(* &quot;-&quot;??_);_(@_)"/>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 &quot;₫&quot;;\-#,##0\ &quot;₫&quot;"/>
    <numFmt numFmtId="188" formatCode="#,##0\ &quot;₫&quot;;[Red]\-#,##0\ &quot;₫&quot;"/>
    <numFmt numFmtId="189" formatCode="#,##0.00\ &quot;₫&quot;;\-#,##0.00\ &quot;₫&quot;"/>
    <numFmt numFmtId="190" formatCode="#,##0.00\ &quot;₫&quot;;[Red]\-#,##0.00\ &quot;₫&quot;"/>
    <numFmt numFmtId="191" formatCode="_-* #,##0\ &quot;₫&quot;_-;\-* #,##0\ &quot;₫&quot;_-;_-* &quot;-&quot;\ &quot;₫&quot;_-;_-@_-"/>
    <numFmt numFmtId="192" formatCode="_-* #,##0\ _₫_-;\-* #,##0\ _₫_-;_-* &quot;-&quot;\ _₫_-;_-@_-"/>
    <numFmt numFmtId="193" formatCode="_-* #,##0.00\ &quot;₫&quot;_-;\-* #,##0.00\ &quot;₫&quot;_-;_-* &quot;-&quot;??\ &quot;₫&quot;_-;_-@_-"/>
    <numFmt numFmtId="194" formatCode="_-* #,##0.00\ _₫_-;\-* #,##0.00\ _₫_-;_-* &quot;-&quot;??\ _₫_-;_-@_-"/>
    <numFmt numFmtId="195" formatCode="\$#,##0\ ;\(\$#,##0\)"/>
    <numFmt numFmtId="196" formatCode="0_);\(0\)"/>
    <numFmt numFmtId="197" formatCode="0.00_);\(0.00\)"/>
    <numFmt numFmtId="198" formatCode="0.0_);\(0.0\)"/>
    <numFmt numFmtId="199" formatCode="&quot;Yes&quot;;&quot;Yes&quot;;&quot;No&quot;"/>
    <numFmt numFmtId="200" formatCode="&quot;True&quot;;&quot;True&quot;;&quot;False&quot;"/>
    <numFmt numFmtId="201" formatCode="&quot;On&quot;;&quot;On&quot;;&quot;Off&quot;"/>
    <numFmt numFmtId="202" formatCode="[$€-2]\ #,##0.00_);[Red]\([$€-2]\ #,##0.00\)"/>
    <numFmt numFmtId="203" formatCode="_-* #,##0_-;\-* #,##0_-;_-* &quot;-&quot;??_-;_-@_-"/>
    <numFmt numFmtId="204" formatCode="dd\-mm\-yy"/>
    <numFmt numFmtId="205" formatCode="&quot;\&quot;#,##0;[Red]&quot;\&quot;\-#,##0"/>
    <numFmt numFmtId="206" formatCode="&quot;\&quot;#,##0.00;[Red]&quot;\&quot;\-#,##0.00"/>
    <numFmt numFmtId="207" formatCode="[$-80C]dddd\ d\ mmmm\ yyyy"/>
    <numFmt numFmtId="208" formatCode="\d\d\-mm\-\y\y\y\y"/>
    <numFmt numFmtId="209" formatCode="&quot;0&quot;General"/>
    <numFmt numFmtId="210" formatCode="&quot;USD&quot;\ #,##0.00\ "/>
    <numFmt numFmtId="211" formatCode="0;[Red]0"/>
    <numFmt numFmtId="212" formatCode="_(* #,##0.000_);_(* \(#,##0.000\);_(* &quot;-&quot;_);_(@_)"/>
  </numFmts>
  <fonts count="67">
    <font>
      <sz val="10"/>
      <name val="Arial"/>
      <family val="0"/>
    </font>
    <font>
      <b/>
      <i/>
      <sz val="26"/>
      <name val=".VnArial"/>
      <family val="2"/>
    </font>
    <font>
      <sz val="10"/>
      <name val=".VnArial"/>
      <family val="2"/>
    </font>
    <font>
      <b/>
      <sz val="10"/>
      <name val=".VnArialH"/>
      <family val="2"/>
    </font>
    <font>
      <i/>
      <sz val="10"/>
      <name val=".VnArial"/>
      <family val="2"/>
    </font>
    <font>
      <b/>
      <sz val="16"/>
      <name val=".VnArialH"/>
      <family val="2"/>
    </font>
    <font>
      <b/>
      <sz val="10"/>
      <name val=".VnArial"/>
      <family val="2"/>
    </font>
    <font>
      <b/>
      <i/>
      <sz val="10"/>
      <name val=".VnArial"/>
      <family val="2"/>
    </font>
    <font>
      <b/>
      <sz val="10"/>
      <color indexed="10"/>
      <name val=".VnArial"/>
      <family val="2"/>
    </font>
    <font>
      <sz val="8"/>
      <name val="Arial"/>
      <family val="0"/>
    </font>
    <font>
      <sz val="10"/>
      <color indexed="8"/>
      <name val="ARIAL"/>
      <family val="0"/>
    </font>
    <font>
      <sz val="10"/>
      <name val="Helv"/>
      <family val="2"/>
    </font>
    <font>
      <u val="single"/>
      <sz val="10"/>
      <color indexed="36"/>
      <name val="VNI-Helve"/>
      <family val="0"/>
    </font>
    <font>
      <b/>
      <sz val="18"/>
      <name val="Arial"/>
      <family val="2"/>
    </font>
    <font>
      <b/>
      <sz val="12"/>
      <name val="Arial"/>
      <family val="2"/>
    </font>
    <font>
      <b/>
      <sz val="10"/>
      <color indexed="8"/>
      <name val="Courier"/>
      <family val="3"/>
    </font>
    <font>
      <u val="single"/>
      <sz val="10"/>
      <color indexed="12"/>
      <name val="VNI-Helve"/>
      <family val="0"/>
    </font>
    <font>
      <sz val="12"/>
      <name val="바탕체"/>
      <family val="1"/>
    </font>
    <font>
      <sz val="10"/>
      <color indexed="8"/>
      <name val="Courier"/>
      <family val="3"/>
    </font>
    <font>
      <sz val="14"/>
      <name val="뼻뮝"/>
      <family val="3"/>
    </font>
    <font>
      <sz val="12"/>
      <name val="뼻뮝"/>
      <family val="1"/>
    </font>
    <font>
      <b/>
      <sz val="12"/>
      <color indexed="16"/>
      <name val="굴림체"/>
      <family val="3"/>
    </font>
    <font>
      <sz val="10"/>
      <name val="굴림체"/>
      <family val="3"/>
    </font>
    <font>
      <sz val="8"/>
      <name val="VNI-Times"/>
      <family val="0"/>
    </font>
    <font>
      <sz val="8"/>
      <name val=".VnArial"/>
      <family val="2"/>
    </font>
    <font>
      <i/>
      <sz val="8"/>
      <name val=".VnArial"/>
      <family val="2"/>
    </font>
    <font>
      <b/>
      <i/>
      <sz val="12"/>
      <name val=".VnArial"/>
      <family val="2"/>
    </font>
    <font>
      <i/>
      <sz val="12"/>
      <name val=".VnArial"/>
      <family val="2"/>
    </font>
    <font>
      <b/>
      <sz val="12"/>
      <name val=".VnArialH"/>
      <family val="2"/>
    </font>
    <font>
      <b/>
      <sz val="12"/>
      <name val=".VnArial"/>
      <family val="2"/>
    </font>
    <font>
      <b/>
      <sz val="14"/>
      <name val=".VnArialH"/>
      <family val="2"/>
    </font>
    <font>
      <sz val="10"/>
      <color indexed="12"/>
      <name val=".VnArial"/>
      <family val="2"/>
    </font>
    <font>
      <sz val="10"/>
      <color indexed="8"/>
      <name val=".VnArial"/>
      <family val="2"/>
    </font>
    <font>
      <sz val="10"/>
      <name val=".Vntime"/>
      <family val="2"/>
    </font>
    <font>
      <b/>
      <sz val="9"/>
      <name val=".VnArial"/>
      <family val="2"/>
    </font>
    <font>
      <b/>
      <sz val="10"/>
      <color indexed="12"/>
      <name val=".VnArial"/>
      <family val="2"/>
    </font>
    <font>
      <sz val="10"/>
      <name val=".VnArialH"/>
      <family val="2"/>
    </font>
    <font>
      <b/>
      <i/>
      <sz val="11"/>
      <name val=".VnArial"/>
      <family val="2"/>
    </font>
    <font>
      <b/>
      <sz val="10"/>
      <name val="Tahoma"/>
      <family val="0"/>
    </font>
    <font>
      <sz val="10"/>
      <name val="Tahoma"/>
      <family val="0"/>
    </font>
    <font>
      <b/>
      <i/>
      <sz val="26"/>
      <name val="VNI-Helve"/>
      <family val="0"/>
    </font>
    <font>
      <sz val="10"/>
      <name val="MS Sans Serif"/>
      <family val="0"/>
    </font>
    <font>
      <b/>
      <sz val="10"/>
      <color indexed="9"/>
      <name val="VNI-Helve"/>
      <family val="0"/>
    </font>
    <font>
      <sz val="10"/>
      <name val="VNI-Helve"/>
      <family val="0"/>
    </font>
    <font>
      <b/>
      <sz val="10"/>
      <name val="VNI-Helve"/>
      <family val="0"/>
    </font>
    <font>
      <i/>
      <sz val="10"/>
      <name val="VNI-Helve"/>
      <family val="0"/>
    </font>
    <font>
      <b/>
      <sz val="16"/>
      <name val="VNI-Helve"/>
      <family val="0"/>
    </font>
    <font>
      <b/>
      <i/>
      <sz val="12"/>
      <name val="VNI-Helve"/>
      <family val="0"/>
    </font>
    <font>
      <b/>
      <i/>
      <sz val="10"/>
      <name val="VNI-Helve"/>
      <family val="0"/>
    </font>
    <font>
      <i/>
      <sz val="10"/>
      <color indexed="22"/>
      <name val="VNI-Helve"/>
      <family val="0"/>
    </font>
    <font>
      <i/>
      <sz val="10"/>
      <color indexed="9"/>
      <name val="VNI-Helve"/>
      <family val="0"/>
    </font>
    <font>
      <b/>
      <i/>
      <sz val="10"/>
      <color indexed="9"/>
      <name val="VNI-Helve"/>
      <family val="0"/>
    </font>
    <font>
      <sz val="10"/>
      <color indexed="9"/>
      <name val="VNI-Helve"/>
      <family val="0"/>
    </font>
    <font>
      <b/>
      <sz val="10"/>
      <color indexed="8"/>
      <name val="VNI-Helve"/>
      <family val="0"/>
    </font>
    <font>
      <sz val="10"/>
      <color indexed="8"/>
      <name val="VNI-Helve"/>
      <family val="0"/>
    </font>
    <font>
      <b/>
      <i/>
      <sz val="10"/>
      <color indexed="8"/>
      <name val="VNI-Helve"/>
      <family val="0"/>
    </font>
    <font>
      <sz val="9"/>
      <color indexed="8"/>
      <name val="VNI-Helve"/>
      <family val="0"/>
    </font>
    <font>
      <b/>
      <i/>
      <sz val="9"/>
      <color indexed="8"/>
      <name val="VNI-Helve"/>
      <family val="0"/>
    </font>
    <font>
      <i/>
      <sz val="10"/>
      <color indexed="8"/>
      <name val="VNI-Helve"/>
      <family val="0"/>
    </font>
    <font>
      <sz val="9"/>
      <name val="VNI-Helve"/>
      <family val="0"/>
    </font>
    <font>
      <b/>
      <sz val="9"/>
      <color indexed="9"/>
      <name val="VNI-Helve"/>
      <family val="0"/>
    </font>
    <font>
      <b/>
      <i/>
      <sz val="10"/>
      <color indexed="22"/>
      <name val="VNI-Helve"/>
      <family val="0"/>
    </font>
    <font>
      <b/>
      <sz val="10"/>
      <color indexed="22"/>
      <name val="VNI-Helve"/>
      <family val="0"/>
    </font>
    <font>
      <sz val="10"/>
      <color indexed="10"/>
      <name val="VNI-Helve"/>
      <family val="0"/>
    </font>
    <font>
      <b/>
      <sz val="8"/>
      <name val="Tahoma"/>
      <family val="0"/>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36">
    <border>
      <left/>
      <right/>
      <top/>
      <bottom/>
      <diagonal/>
    </border>
    <border>
      <left>
        <color indexed="63"/>
      </left>
      <right>
        <color indexed="63"/>
      </right>
      <top style="double"/>
      <bottom>
        <color indexed="63"/>
      </bottom>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thin"/>
      <bottom style="double"/>
    </border>
    <border>
      <left style="thin"/>
      <right style="thin"/>
      <top style="hair"/>
      <bottom>
        <color indexed="63"/>
      </bottom>
    </border>
    <border>
      <left style="thin"/>
      <right style="thin"/>
      <top style="thin"/>
      <bottom style="thin"/>
    </border>
    <border>
      <left style="thin"/>
      <right style="thin"/>
      <top>
        <color indexed="63"/>
      </top>
      <bottom style="hair"/>
    </border>
    <border>
      <left style="thin"/>
      <right style="thin"/>
      <top style="thin"/>
      <bottom>
        <color indexed="63"/>
      </bottom>
    </border>
    <border>
      <left>
        <color indexed="63"/>
      </left>
      <right>
        <color indexed="63"/>
      </right>
      <top style="double"/>
      <bottom style="hair"/>
    </border>
    <border>
      <left>
        <color indexed="63"/>
      </left>
      <right style="thin"/>
      <top style="double"/>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ouble"/>
      <bottom style="hair"/>
    </border>
    <border>
      <left style="thin"/>
      <right>
        <color indexed="63"/>
      </right>
      <top>
        <color indexed="63"/>
      </top>
      <bottom style="thin"/>
    </border>
    <border>
      <left>
        <color indexed="63"/>
      </left>
      <right>
        <color indexed="63"/>
      </right>
      <top>
        <color indexed="63"/>
      </top>
      <bottom style="double"/>
    </border>
    <border>
      <left style="thin"/>
      <right style="thin"/>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double"/>
    </border>
    <border>
      <left style="thin"/>
      <right>
        <color indexed="63"/>
      </right>
      <top style="thin"/>
      <bottom style="thin"/>
    </border>
    <border>
      <left style="thin"/>
      <right>
        <color indexed="63"/>
      </right>
      <top style="thin"/>
      <bottom style="hair"/>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top"/>
      <protection/>
    </xf>
    <xf numFmtId="0" fontId="0" fillId="0" borderId="0">
      <alignment/>
      <protection/>
    </xf>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lignment/>
      <protection locked="0"/>
    </xf>
    <xf numFmtId="0" fontId="15" fillId="0" borderId="0">
      <alignment/>
      <protection locked="0"/>
    </xf>
    <xf numFmtId="0" fontId="16" fillId="0" borderId="0" applyNumberFormat="0" applyFill="0" applyBorder="0" applyAlignment="0" applyProtection="0"/>
    <xf numFmtId="0" fontId="41" fillId="0" borderId="0">
      <alignment/>
      <protection/>
    </xf>
    <xf numFmtId="0" fontId="41" fillId="0" borderId="0">
      <alignment/>
      <protection/>
    </xf>
    <xf numFmtId="0" fontId="0" fillId="0" borderId="0">
      <alignment/>
      <protection/>
    </xf>
    <xf numFmtId="9" fontId="0" fillId="0" borderId="0" applyFont="0" applyFill="0" applyBorder="0" applyAlignment="0" applyProtection="0"/>
    <xf numFmtId="0" fontId="0" fillId="0" borderId="1" applyNumberFormat="0" applyFont="0" applyFill="0" applyAlignment="0" applyProtection="0"/>
    <xf numFmtId="0" fontId="17" fillId="0" borderId="0">
      <alignment/>
      <protection locked="0"/>
    </xf>
    <xf numFmtId="0" fontId="15" fillId="0" borderId="0">
      <alignment/>
      <protection locked="0"/>
    </xf>
    <xf numFmtId="0" fontId="15" fillId="0" borderId="0">
      <alignment/>
      <protection locked="0"/>
    </xf>
    <xf numFmtId="0" fontId="18" fillId="0" borderId="0">
      <alignment/>
      <protection locked="0"/>
    </xf>
    <xf numFmtId="0" fontId="18" fillId="0" borderId="0">
      <alignment/>
      <protection locked="0"/>
    </xf>
    <xf numFmtId="40" fontId="19" fillId="0" borderId="0" applyFont="0" applyFill="0" applyBorder="0" applyAlignment="0" applyProtection="0"/>
    <xf numFmtId="3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0" fontId="0" fillId="0" borderId="0" applyFont="0" applyFill="0" applyBorder="0" applyAlignment="0" applyProtection="0"/>
    <xf numFmtId="0" fontId="20" fillId="0" borderId="0">
      <alignment/>
      <protection/>
    </xf>
    <xf numFmtId="0" fontId="21" fillId="0" borderId="0">
      <alignment vertical="center"/>
      <protection/>
    </xf>
    <xf numFmtId="4" fontId="18" fillId="0" borderId="0">
      <alignment/>
      <protection locked="0"/>
    </xf>
    <xf numFmtId="0" fontId="17" fillId="0" borderId="0">
      <alignment/>
      <protection locked="0"/>
    </xf>
    <xf numFmtId="0" fontId="17" fillId="0" borderId="0" applyFont="0" applyFill="0" applyBorder="0" applyAlignment="0" applyProtection="0"/>
    <xf numFmtId="0" fontId="17" fillId="0" borderId="0" applyFont="0" applyFill="0" applyBorder="0" applyAlignment="0" applyProtection="0"/>
    <xf numFmtId="206" fontId="17" fillId="0" borderId="0" applyFont="0" applyFill="0" applyBorder="0" applyAlignment="0" applyProtection="0"/>
    <xf numFmtId="205" fontId="17" fillId="0" borderId="0" applyFont="0" applyFill="0" applyBorder="0" applyAlignment="0" applyProtection="0"/>
    <xf numFmtId="0" fontId="17" fillId="0" borderId="0">
      <alignment/>
      <protection locked="0"/>
    </xf>
    <xf numFmtId="0" fontId="22" fillId="0" borderId="0">
      <alignment/>
      <protection/>
    </xf>
    <xf numFmtId="0" fontId="0" fillId="0" borderId="0">
      <alignment/>
      <protection/>
    </xf>
    <xf numFmtId="0" fontId="18" fillId="0" borderId="1">
      <alignment/>
      <protection locked="0"/>
    </xf>
    <xf numFmtId="0" fontId="17" fillId="0" borderId="0">
      <alignment/>
      <protection locked="0"/>
    </xf>
    <xf numFmtId="0" fontId="17" fillId="0" borderId="0">
      <alignment/>
      <protection locked="0"/>
    </xf>
  </cellStyleXfs>
  <cellXfs count="541">
    <xf numFmtId="0" fontId="0" fillId="0" borderId="0" xfId="0" applyAlignment="1">
      <alignment/>
    </xf>
    <xf numFmtId="0" fontId="2" fillId="0" borderId="0" xfId="0" applyFont="1" applyFill="1" applyAlignment="1">
      <alignment vertical="center"/>
    </xf>
    <xf numFmtId="0" fontId="6" fillId="0" borderId="2"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3" fontId="2" fillId="0" borderId="0" xfId="18" applyNumberFormat="1" applyFont="1" applyAlignment="1">
      <alignment vertical="center"/>
    </xf>
    <xf numFmtId="3" fontId="8" fillId="0" borderId="0" xfId="18" applyNumberFormat="1" applyFont="1" applyAlignment="1">
      <alignment vertical="center"/>
    </xf>
    <xf numFmtId="0" fontId="0" fillId="0" borderId="0" xfId="57">
      <alignment/>
      <protection/>
    </xf>
    <xf numFmtId="0" fontId="2" fillId="0" borderId="0" xfId="0" applyFont="1" applyAlignment="1">
      <alignment vertical="center"/>
    </xf>
    <xf numFmtId="37" fontId="2" fillId="0" borderId="0" xfId="0" applyNumberFormat="1" applyFont="1" applyAlignment="1">
      <alignment horizontal="right" vertical="center"/>
    </xf>
    <xf numFmtId="37" fontId="24" fillId="0" borderId="0" xfId="0" applyNumberFormat="1" applyFont="1" applyAlignment="1">
      <alignment horizontal="right" vertical="center"/>
    </xf>
    <xf numFmtId="0" fontId="3" fillId="0" borderId="0" xfId="0" applyFont="1" applyAlignment="1">
      <alignment vertical="center"/>
    </xf>
    <xf numFmtId="37" fontId="4" fillId="0" borderId="0" xfId="0" applyNumberFormat="1" applyFont="1" applyAlignment="1">
      <alignment horizontal="left" vertical="center"/>
    </xf>
    <xf numFmtId="0" fontId="4" fillId="0" borderId="0" xfId="0" applyFont="1" applyAlignment="1">
      <alignment vertical="center"/>
    </xf>
    <xf numFmtId="37" fontId="25" fillId="0" borderId="0" xfId="0" applyNumberFormat="1" applyFont="1" applyAlignment="1">
      <alignment horizontal="right" vertical="center"/>
    </xf>
    <xf numFmtId="0" fontId="4" fillId="0" borderId="0" xfId="0" applyFont="1" applyAlignment="1">
      <alignment horizontal="center" vertical="center"/>
    </xf>
    <xf numFmtId="37" fontId="4" fillId="0" borderId="0" xfId="0" applyNumberFormat="1" applyFont="1" applyAlignment="1">
      <alignment horizontal="right" vertical="center"/>
    </xf>
    <xf numFmtId="0" fontId="2" fillId="0" borderId="0" xfId="0" applyFont="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37" fontId="6" fillId="0" borderId="5" xfId="0" applyNumberFormat="1" applyFont="1" applyBorder="1" applyAlignment="1">
      <alignment horizontal="center" vertical="center"/>
    </xf>
    <xf numFmtId="0" fontId="28" fillId="0" borderId="2" xfId="0" applyFont="1" applyBorder="1" applyAlignment="1">
      <alignment horizontal="center" vertical="center"/>
    </xf>
    <xf numFmtId="0" fontId="29" fillId="0" borderId="2" xfId="0" applyFont="1" applyBorder="1" applyAlignment="1">
      <alignment horizontal="center" vertical="center"/>
    </xf>
    <xf numFmtId="37" fontId="29" fillId="0" borderId="2" xfId="0" applyNumberFormat="1"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6" fillId="2" borderId="7" xfId="0" applyFont="1" applyFill="1" applyBorder="1" applyAlignment="1">
      <alignment vertical="center"/>
    </xf>
    <xf numFmtId="0" fontId="6" fillId="2" borderId="7" xfId="0" applyFont="1" applyFill="1" applyBorder="1" applyAlignment="1">
      <alignment horizontal="center" vertical="center"/>
    </xf>
    <xf numFmtId="0" fontId="28" fillId="0" borderId="8" xfId="0" applyFont="1" applyBorder="1" applyAlignment="1">
      <alignment horizontal="center" vertical="center"/>
    </xf>
    <xf numFmtId="0" fontId="6" fillId="0" borderId="8" xfId="0" applyFont="1" applyBorder="1" applyAlignment="1">
      <alignment horizontal="center" vertical="center"/>
    </xf>
    <xf numFmtId="37" fontId="2" fillId="0" borderId="0" xfId="0" applyNumberFormat="1" applyFont="1" applyAlignment="1">
      <alignment vertical="center"/>
    </xf>
    <xf numFmtId="37" fontId="6" fillId="0" borderId="9" xfId="0" applyNumberFormat="1" applyFont="1" applyBorder="1" applyAlignment="1">
      <alignment horizontal="center" vertical="center"/>
    </xf>
    <xf numFmtId="37" fontId="2" fillId="0" borderId="0" xfId="18" applyNumberFormat="1" applyFont="1" applyAlignment="1">
      <alignment vertical="center"/>
    </xf>
    <xf numFmtId="37" fontId="8" fillId="0" borderId="0" xfId="18" applyNumberFormat="1" applyFont="1" applyAlignment="1">
      <alignment vertical="center"/>
    </xf>
    <xf numFmtId="0" fontId="33" fillId="0" borderId="0" xfId="0" applyFont="1" applyAlignment="1">
      <alignment vertical="center"/>
    </xf>
    <xf numFmtId="37" fontId="33" fillId="0" borderId="0" xfId="0" applyNumberFormat="1" applyFont="1" applyAlignment="1">
      <alignment vertical="center"/>
    </xf>
    <xf numFmtId="0" fontId="6" fillId="0" borderId="0" xfId="0" applyFont="1" applyAlignment="1">
      <alignment vertical="center"/>
    </xf>
    <xf numFmtId="3" fontId="2" fillId="0" borderId="0" xfId="0" applyNumberFormat="1" applyFont="1" applyAlignment="1">
      <alignment vertical="center"/>
    </xf>
    <xf numFmtId="3" fontId="4" fillId="0" borderId="0" xfId="0" applyNumberFormat="1" applyFont="1" applyAlignment="1">
      <alignment vertical="center"/>
    </xf>
    <xf numFmtId="3" fontId="6" fillId="0" borderId="5" xfId="0" applyNumberFormat="1" applyFont="1" applyBorder="1" applyAlignment="1">
      <alignment horizontal="center" vertical="center"/>
    </xf>
    <xf numFmtId="3" fontId="34" fillId="0" borderId="5" xfId="0" applyNumberFormat="1" applyFont="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horizontal="center" vertical="center"/>
    </xf>
    <xf numFmtId="3" fontId="8" fillId="0" borderId="0" xfId="18" applyNumberFormat="1" applyFont="1" applyAlignment="1">
      <alignment horizontal="center" vertical="center"/>
    </xf>
    <xf numFmtId="3" fontId="2" fillId="0" borderId="0" xfId="18" applyNumberFormat="1" applyFont="1" applyAlignment="1">
      <alignment horizontal="center" vertical="center"/>
    </xf>
    <xf numFmtId="3" fontId="4" fillId="0" borderId="0" xfId="0" applyNumberFormat="1" applyFont="1" applyAlignment="1">
      <alignment horizontal="right" vertical="center"/>
    </xf>
    <xf numFmtId="3" fontId="25" fillId="0" borderId="0" xfId="0" applyNumberFormat="1" applyFont="1" applyAlignment="1">
      <alignment horizontal="right" vertical="center"/>
    </xf>
    <xf numFmtId="0" fontId="36" fillId="0" borderId="0" xfId="0" applyFont="1" applyAlignment="1">
      <alignment vertical="center"/>
    </xf>
    <xf numFmtId="3" fontId="2" fillId="0" borderId="0" xfId="0" applyNumberFormat="1" applyFont="1" applyAlignment="1">
      <alignment horizontal="right" vertical="center"/>
    </xf>
    <xf numFmtId="3" fontId="6"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4" xfId="0" applyFont="1" applyBorder="1" applyAlignment="1">
      <alignment vertical="center" wrapText="1"/>
    </xf>
    <xf numFmtId="3" fontId="6" fillId="0" borderId="3" xfId="0" applyNumberFormat="1" applyFont="1" applyBorder="1" applyAlignment="1">
      <alignment vertical="center"/>
    </xf>
    <xf numFmtId="3" fontId="2" fillId="0" borderId="3" xfId="0" applyNumberFormat="1" applyFont="1" applyBorder="1" applyAlignment="1">
      <alignment vertical="center"/>
    </xf>
    <xf numFmtId="41" fontId="6" fillId="0" borderId="3" xfId="0" applyNumberFormat="1" applyFont="1" applyBorder="1" applyAlignment="1">
      <alignment vertical="center"/>
    </xf>
    <xf numFmtId="41" fontId="2" fillId="0" borderId="3" xfId="0" applyNumberFormat="1" applyFont="1" applyBorder="1" applyAlignment="1">
      <alignment vertical="center"/>
    </xf>
    <xf numFmtId="41" fontId="2" fillId="0" borderId="6" xfId="0" applyNumberFormat="1" applyFont="1" applyBorder="1" applyAlignment="1">
      <alignment vertical="center"/>
    </xf>
    <xf numFmtId="41" fontId="6" fillId="2" borderId="7" xfId="0" applyNumberFormat="1" applyFont="1" applyFill="1" applyBorder="1" applyAlignment="1">
      <alignment vertical="center"/>
    </xf>
    <xf numFmtId="41" fontId="6" fillId="0" borderId="8" xfId="0" applyNumberFormat="1" applyFont="1" applyBorder="1" applyAlignment="1">
      <alignment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210" fontId="32" fillId="0" borderId="14" xfId="0" applyNumberFormat="1" applyFont="1" applyFill="1" applyBorder="1" applyAlignment="1">
      <alignment horizontal="right" vertical="center"/>
    </xf>
    <xf numFmtId="3" fontId="32" fillId="0" borderId="2" xfId="0" applyNumberFormat="1" applyFont="1" applyFill="1" applyBorder="1" applyAlignment="1">
      <alignment horizontal="right" vertical="center"/>
    </xf>
    <xf numFmtId="0" fontId="32" fillId="0" borderId="15" xfId="0" applyFont="1" applyFill="1" applyBorder="1" applyAlignment="1">
      <alignment vertical="center"/>
    </xf>
    <xf numFmtId="0" fontId="32" fillId="0" borderId="16" xfId="0" applyFont="1" applyFill="1" applyBorder="1" applyAlignment="1">
      <alignment vertical="center"/>
    </xf>
    <xf numFmtId="3" fontId="6" fillId="0" borderId="2" xfId="0" applyNumberFormat="1" applyFont="1" applyBorder="1" applyAlignment="1">
      <alignment vertical="center"/>
    </xf>
    <xf numFmtId="3" fontId="4" fillId="0" borderId="3" xfId="0" applyNumberFormat="1" applyFont="1" applyBorder="1" applyAlignment="1">
      <alignment vertical="center"/>
    </xf>
    <xf numFmtId="3" fontId="35" fillId="0" borderId="4" xfId="18" applyNumberFormat="1" applyFont="1" applyBorder="1" applyAlignment="1">
      <alignment vertical="center"/>
    </xf>
    <xf numFmtId="41" fontId="2" fillId="0" borderId="2" xfId="0" applyNumberFormat="1" applyFont="1" applyBorder="1" applyAlignment="1">
      <alignment vertical="center" wrapText="1"/>
    </xf>
    <xf numFmtId="41" fontId="2" fillId="0" borderId="3" xfId="0" applyNumberFormat="1" applyFont="1" applyBorder="1" applyAlignment="1">
      <alignment vertical="center" wrapText="1"/>
    </xf>
    <xf numFmtId="41" fontId="6" fillId="0" borderId="3" xfId="0" applyNumberFormat="1" applyFont="1" applyBorder="1" applyAlignment="1">
      <alignment vertical="center" wrapText="1"/>
    </xf>
    <xf numFmtId="41" fontId="6" fillId="0" borderId="4" xfId="0" applyNumberFormat="1" applyFont="1" applyBorder="1" applyAlignment="1">
      <alignment vertical="center" wrapText="1"/>
    </xf>
    <xf numFmtId="178" fontId="42" fillId="0" borderId="0" xfId="18" applyNumberFormat="1" applyFont="1" applyAlignment="1">
      <alignment vertical="center"/>
    </xf>
    <xf numFmtId="178" fontId="43" fillId="0" borderId="0" xfId="18" applyNumberFormat="1" applyFont="1" applyAlignment="1">
      <alignment vertical="center"/>
    </xf>
    <xf numFmtId="178" fontId="43" fillId="0" borderId="0" xfId="32" applyNumberFormat="1" applyFont="1" applyAlignment="1">
      <alignment vertical="center"/>
      <protection/>
    </xf>
    <xf numFmtId="0" fontId="44" fillId="0" borderId="0" xfId="33" applyNumberFormat="1" applyFont="1" applyAlignment="1">
      <alignment horizontal="left" vertical="center"/>
      <protection/>
    </xf>
    <xf numFmtId="49" fontId="43" fillId="0" borderId="0" xfId="32" applyNumberFormat="1" applyFont="1" applyAlignment="1">
      <alignment horizontal="left" vertical="center"/>
      <protection/>
    </xf>
    <xf numFmtId="41" fontId="44" fillId="0" borderId="0" xfId="32" applyNumberFormat="1" applyFont="1" applyBorder="1" applyAlignment="1">
      <alignment horizontal="center" vertical="center"/>
      <protection/>
    </xf>
    <xf numFmtId="178" fontId="45" fillId="0" borderId="0" xfId="18" applyNumberFormat="1" applyFont="1" applyFill="1" applyAlignment="1">
      <alignment vertical="center"/>
    </xf>
    <xf numFmtId="178" fontId="43" fillId="0" borderId="0" xfId="18" applyNumberFormat="1" applyFont="1" applyFill="1" applyAlignment="1">
      <alignment vertical="center"/>
    </xf>
    <xf numFmtId="41" fontId="42" fillId="0" borderId="0" xfId="18" applyNumberFormat="1" applyFont="1" applyFill="1" applyAlignment="1">
      <alignment vertical="center"/>
    </xf>
    <xf numFmtId="178" fontId="44" fillId="0" borderId="0" xfId="18" applyNumberFormat="1" applyFont="1" applyAlignment="1">
      <alignment vertical="center"/>
    </xf>
    <xf numFmtId="178" fontId="44" fillId="0" borderId="0" xfId="32" applyNumberFormat="1" applyFont="1" applyBorder="1" applyAlignment="1">
      <alignment horizontal="center" vertical="center"/>
      <protection/>
    </xf>
    <xf numFmtId="0" fontId="44" fillId="0" borderId="17" xfId="34" applyNumberFormat="1" applyFont="1" applyBorder="1" applyAlignment="1">
      <alignment vertical="center"/>
      <protection/>
    </xf>
    <xf numFmtId="41" fontId="44" fillId="0" borderId="17" xfId="34" applyNumberFormat="1" applyFont="1" applyBorder="1" applyAlignment="1">
      <alignment horizontal="right" vertical="center"/>
      <protection/>
    </xf>
    <xf numFmtId="41" fontId="44" fillId="0" borderId="17" xfId="34" applyNumberFormat="1" applyFont="1" applyBorder="1" applyAlignment="1">
      <alignment horizontal="left" vertical="center"/>
      <protection/>
    </xf>
    <xf numFmtId="41" fontId="44" fillId="0" borderId="17" xfId="18" applyNumberFormat="1" applyFont="1" applyBorder="1" applyAlignment="1">
      <alignment horizontal="right" vertical="center"/>
    </xf>
    <xf numFmtId="41" fontId="44" fillId="0" borderId="17" xfId="18" applyNumberFormat="1" applyFont="1" applyFill="1" applyBorder="1" applyAlignment="1">
      <alignment horizontal="right" vertical="center"/>
    </xf>
    <xf numFmtId="41" fontId="42" fillId="0" borderId="0" xfId="32" applyNumberFormat="1" applyFont="1" applyFill="1" applyAlignment="1">
      <alignment vertical="center"/>
      <protection/>
    </xf>
    <xf numFmtId="0" fontId="44" fillId="0" borderId="0" xfId="0" applyFont="1" applyBorder="1" applyAlignment="1">
      <alignment horizontal="left" vertical="center"/>
    </xf>
    <xf numFmtId="41" fontId="44" fillId="0" borderId="0" xfId="0" applyNumberFormat="1" applyFont="1" applyBorder="1" applyAlignment="1">
      <alignment horizontal="right" vertical="center"/>
    </xf>
    <xf numFmtId="0" fontId="44" fillId="0" borderId="0" xfId="0" applyFont="1" applyBorder="1" applyAlignment="1">
      <alignment vertical="center"/>
    </xf>
    <xf numFmtId="41" fontId="43" fillId="0" borderId="0" xfId="18" applyNumberFormat="1" applyFont="1" applyBorder="1" applyAlignment="1">
      <alignment vertical="center"/>
    </xf>
    <xf numFmtId="41" fontId="43" fillId="0" borderId="0" xfId="18" applyNumberFormat="1" applyFont="1" applyBorder="1" applyAlignment="1">
      <alignment horizontal="center" vertical="center"/>
    </xf>
    <xf numFmtId="41" fontId="44" fillId="0" borderId="0" xfId="18" applyNumberFormat="1" applyFont="1" applyFill="1" applyBorder="1" applyAlignment="1">
      <alignment horizontal="right" vertical="center"/>
    </xf>
    <xf numFmtId="41" fontId="42" fillId="0" borderId="0" xfId="0" applyNumberFormat="1" applyFont="1" applyFill="1" applyAlignment="1">
      <alignment vertical="center"/>
    </xf>
    <xf numFmtId="0" fontId="43" fillId="0" borderId="0" xfId="0" applyFont="1" applyAlignment="1">
      <alignment vertical="center"/>
    </xf>
    <xf numFmtId="0" fontId="44" fillId="0" borderId="0" xfId="0" applyFont="1" applyAlignment="1">
      <alignment horizontal="left" vertical="center"/>
    </xf>
    <xf numFmtId="41" fontId="44" fillId="0" borderId="0" xfId="0" applyNumberFormat="1" applyFont="1" applyAlignment="1">
      <alignment horizontal="right" vertical="center"/>
    </xf>
    <xf numFmtId="0" fontId="44" fillId="0" borderId="0" xfId="0" applyFont="1" applyAlignment="1">
      <alignment vertical="center"/>
    </xf>
    <xf numFmtId="41" fontId="43" fillId="0" borderId="0" xfId="0" applyNumberFormat="1" applyFont="1" applyAlignment="1">
      <alignment vertical="center"/>
    </xf>
    <xf numFmtId="41" fontId="43" fillId="0" borderId="0" xfId="18" applyNumberFormat="1" applyFont="1" applyAlignment="1">
      <alignment vertical="center"/>
    </xf>
    <xf numFmtId="41" fontId="43" fillId="0" borderId="0" xfId="18" applyNumberFormat="1" applyFont="1" applyFill="1" applyAlignment="1">
      <alignment vertical="center"/>
    </xf>
    <xf numFmtId="10" fontId="44" fillId="0" borderId="0" xfId="0" applyNumberFormat="1" applyFont="1" applyAlignment="1">
      <alignment horizontal="right" vertical="center"/>
    </xf>
    <xf numFmtId="0" fontId="43" fillId="0" borderId="0" xfId="0" applyFont="1" applyAlignment="1" quotePrefix="1">
      <alignment horizontal="left" vertical="center"/>
    </xf>
    <xf numFmtId="41" fontId="43" fillId="0" borderId="0" xfId="0" applyNumberFormat="1" applyFont="1" applyAlignment="1" quotePrefix="1">
      <alignment horizontal="right" vertical="center"/>
    </xf>
    <xf numFmtId="0" fontId="43" fillId="0" borderId="0" xfId="18" applyNumberFormat="1" applyFont="1" applyAlignment="1" quotePrefix="1">
      <alignment horizontal="left" vertical="center" wrapText="1"/>
    </xf>
    <xf numFmtId="0" fontId="43" fillId="0" borderId="0" xfId="18" applyNumberFormat="1" applyFont="1" applyAlignment="1">
      <alignment horizontal="left" vertical="center" wrapText="1"/>
    </xf>
    <xf numFmtId="0" fontId="43" fillId="0" borderId="0" xfId="18" applyNumberFormat="1" applyFont="1" applyAlignment="1" quotePrefix="1">
      <alignment horizontal="left" vertical="center"/>
    </xf>
    <xf numFmtId="41" fontId="43" fillId="0" borderId="0" xfId="18" applyNumberFormat="1" applyFont="1" applyAlignment="1" quotePrefix="1">
      <alignment horizontal="left" vertical="center"/>
    </xf>
    <xf numFmtId="0" fontId="43" fillId="0" borderId="0" xfId="0" applyFont="1" applyAlignment="1">
      <alignment horizontal="left" vertical="center"/>
    </xf>
    <xf numFmtId="41" fontId="43" fillId="0" borderId="0" xfId="0" applyNumberFormat="1" applyFont="1" applyAlignment="1">
      <alignment horizontal="right" vertical="center"/>
    </xf>
    <xf numFmtId="41" fontId="43" fillId="0" borderId="0" xfId="18" applyNumberFormat="1" applyFont="1" applyAlignment="1">
      <alignment horizontal="left" vertical="center" wrapText="1"/>
    </xf>
    <xf numFmtId="0" fontId="43" fillId="0" borderId="0" xfId="18" applyNumberFormat="1" applyFont="1" applyFill="1" applyAlignment="1">
      <alignment horizontal="left" vertical="center" wrapText="1"/>
    </xf>
    <xf numFmtId="41" fontId="44" fillId="0" borderId="0" xfId="0" applyNumberFormat="1" applyFont="1" applyAlignment="1">
      <alignment vertical="center"/>
    </xf>
    <xf numFmtId="41" fontId="44" fillId="0" borderId="0" xfId="18" applyNumberFormat="1" applyFont="1" applyAlignment="1">
      <alignment vertical="center"/>
    </xf>
    <xf numFmtId="41" fontId="44" fillId="0" borderId="0" xfId="18" applyNumberFormat="1" applyFont="1" applyFill="1" applyAlignment="1">
      <alignment vertical="center"/>
    </xf>
    <xf numFmtId="0" fontId="44" fillId="0" borderId="0" xfId="0" applyNumberFormat="1" applyFont="1" applyAlignment="1">
      <alignment horizontal="right" vertical="center"/>
    </xf>
    <xf numFmtId="0" fontId="44" fillId="0" borderId="12" xfId="0" applyFont="1" applyBorder="1" applyAlignment="1">
      <alignment vertical="center"/>
    </xf>
    <xf numFmtId="41" fontId="44" fillId="0" borderId="12" xfId="0" applyNumberFormat="1" applyFont="1" applyBorder="1" applyAlignment="1">
      <alignment horizontal="right" vertical="center"/>
    </xf>
    <xf numFmtId="41" fontId="44" fillId="0" borderId="12" xfId="18" applyNumberFormat="1" applyFont="1" applyBorder="1" applyAlignment="1" quotePrefix="1">
      <alignment horizontal="right" vertical="center"/>
    </xf>
    <xf numFmtId="14" fontId="44" fillId="0" borderId="12" xfId="18" applyNumberFormat="1" applyFont="1" applyBorder="1" applyAlignment="1" quotePrefix="1">
      <alignment horizontal="right" vertical="center"/>
    </xf>
    <xf numFmtId="0" fontId="45" fillId="0" borderId="0" xfId="0" applyFont="1" applyAlignment="1">
      <alignment horizontal="left" vertical="center"/>
    </xf>
    <xf numFmtId="0" fontId="6" fillId="0" borderId="18" xfId="0" applyFont="1" applyBorder="1" applyAlignment="1">
      <alignment horizontal="center" vertical="center"/>
    </xf>
    <xf numFmtId="49" fontId="45" fillId="0" borderId="0" xfId="0" applyNumberFormat="1" applyFont="1" applyAlignment="1">
      <alignment horizontal="right" vertical="center"/>
    </xf>
    <xf numFmtId="0" fontId="45" fillId="0" borderId="0" xfId="0" applyFont="1" applyAlignment="1">
      <alignment vertical="center"/>
    </xf>
    <xf numFmtId="4" fontId="45" fillId="0" borderId="0" xfId="0" applyNumberFormat="1" applyFont="1" applyAlignment="1">
      <alignment vertical="center"/>
    </xf>
    <xf numFmtId="41" fontId="45" fillId="0" borderId="0" xfId="18" applyNumberFormat="1" applyFont="1" applyAlignment="1">
      <alignment vertical="center"/>
    </xf>
    <xf numFmtId="178" fontId="48" fillId="0" borderId="0" xfId="18" applyNumberFormat="1" applyFont="1" applyAlignment="1">
      <alignment vertical="center"/>
    </xf>
    <xf numFmtId="43" fontId="45" fillId="0" borderId="0" xfId="18" applyFont="1" applyAlignment="1">
      <alignment vertical="center"/>
    </xf>
    <xf numFmtId="4" fontId="45" fillId="0" borderId="0" xfId="0" applyNumberFormat="1" applyFont="1" applyAlignment="1">
      <alignment horizontal="right" vertical="center"/>
    </xf>
    <xf numFmtId="41" fontId="45" fillId="0" borderId="0" xfId="18" applyNumberFormat="1" applyFont="1" applyAlignment="1">
      <alignment horizontal="right" vertical="center"/>
    </xf>
    <xf numFmtId="0" fontId="44" fillId="0" borderId="19" xfId="0" applyFont="1" applyBorder="1" applyAlignment="1">
      <alignment vertical="center"/>
    </xf>
    <xf numFmtId="4" fontId="44" fillId="0" borderId="19" xfId="0" applyNumberFormat="1" applyFont="1" applyBorder="1" applyAlignment="1" quotePrefix="1">
      <alignment horizontal="right" vertical="center"/>
    </xf>
    <xf numFmtId="41" fontId="44" fillId="0" borderId="19" xfId="0" applyNumberFormat="1" applyFont="1" applyBorder="1" applyAlignment="1">
      <alignment vertical="center"/>
    </xf>
    <xf numFmtId="41" fontId="45" fillId="0" borderId="0" xfId="0" applyNumberFormat="1" applyFont="1" applyAlignment="1">
      <alignment horizontal="right" vertical="center"/>
    </xf>
    <xf numFmtId="0" fontId="45" fillId="0" borderId="0" xfId="0" applyFont="1" applyBorder="1" applyAlignment="1">
      <alignment vertical="center"/>
    </xf>
    <xf numFmtId="41" fontId="45" fillId="0" borderId="0" xfId="18" applyNumberFormat="1" applyFont="1" applyBorder="1" applyAlignment="1" quotePrefix="1">
      <alignment horizontal="right" vertical="center"/>
    </xf>
    <xf numFmtId="41" fontId="49" fillId="0" borderId="0" xfId="18" applyNumberFormat="1" applyFont="1" applyBorder="1" applyAlignment="1">
      <alignment vertical="center"/>
    </xf>
    <xf numFmtId="41" fontId="49" fillId="0" borderId="0" xfId="18" applyNumberFormat="1" applyFont="1" applyBorder="1" applyAlignment="1" quotePrefix="1">
      <alignment horizontal="right" vertical="center"/>
    </xf>
    <xf numFmtId="0" fontId="44" fillId="0" borderId="0" xfId="0" applyFont="1" applyAlignment="1" quotePrefix="1">
      <alignment horizontal="left" vertical="center"/>
    </xf>
    <xf numFmtId="41" fontId="44" fillId="0" borderId="0" xfId="0" applyNumberFormat="1" applyFont="1" applyAlignment="1" quotePrefix="1">
      <alignment horizontal="right" vertical="center"/>
    </xf>
    <xf numFmtId="43" fontId="43" fillId="0" borderId="0" xfId="18" applyFont="1" applyAlignment="1" quotePrefix="1">
      <alignment horizontal="left" vertical="center" wrapText="1" indent="2"/>
    </xf>
    <xf numFmtId="41" fontId="43" fillId="0" borderId="0" xfId="18" applyNumberFormat="1" applyFont="1" applyAlignment="1">
      <alignment horizontal="left" vertical="center" wrapText="1" indent="2"/>
    </xf>
    <xf numFmtId="41" fontId="45" fillId="0" borderId="0" xfId="0" applyNumberFormat="1" applyFont="1" applyAlignment="1">
      <alignment vertical="center"/>
    </xf>
    <xf numFmtId="41" fontId="50" fillId="0" borderId="0" xfId="0" applyNumberFormat="1" applyFont="1" applyFill="1" applyAlignment="1">
      <alignment vertical="center"/>
    </xf>
    <xf numFmtId="178" fontId="45" fillId="0" borderId="0" xfId="18" applyNumberFormat="1" applyFont="1" applyAlignment="1">
      <alignment vertical="center"/>
    </xf>
    <xf numFmtId="41" fontId="45" fillId="0" borderId="0" xfId="0" applyNumberFormat="1" applyFont="1" applyBorder="1" applyAlignment="1">
      <alignment vertical="center"/>
    </xf>
    <xf numFmtId="41" fontId="45" fillId="0" borderId="0" xfId="18" applyNumberFormat="1" applyFont="1" applyBorder="1" applyAlignment="1">
      <alignment horizontal="right" vertical="center"/>
    </xf>
    <xf numFmtId="41" fontId="51" fillId="0" borderId="0" xfId="0" applyNumberFormat="1" applyFont="1" applyFill="1" applyBorder="1" applyAlignment="1">
      <alignment vertical="center"/>
    </xf>
    <xf numFmtId="41" fontId="51" fillId="0" borderId="0" xfId="0" applyNumberFormat="1" applyFont="1" applyFill="1" applyAlignment="1">
      <alignment vertical="center"/>
    </xf>
    <xf numFmtId="41" fontId="44" fillId="0" borderId="19" xfId="18" applyNumberFormat="1" applyFont="1" applyBorder="1" applyAlignment="1">
      <alignment vertical="center"/>
    </xf>
    <xf numFmtId="41" fontId="44" fillId="0" borderId="0" xfId="18" applyNumberFormat="1" applyFont="1" applyBorder="1" applyAlignment="1" quotePrefix="1">
      <alignment horizontal="right" vertical="center"/>
    </xf>
    <xf numFmtId="14" fontId="44" fillId="0" borderId="0" xfId="18" applyNumberFormat="1" applyFont="1" applyBorder="1" applyAlignment="1" quotePrefix="1">
      <alignment horizontal="right" vertical="center"/>
    </xf>
    <xf numFmtId="0" fontId="45" fillId="0" borderId="0" xfId="0" applyFont="1" applyFill="1" applyAlignment="1">
      <alignment horizontal="left" vertical="center"/>
    </xf>
    <xf numFmtId="0" fontId="45" fillId="0" borderId="0" xfId="0" applyFont="1" applyFill="1" applyAlignment="1">
      <alignment vertical="center"/>
    </xf>
    <xf numFmtId="41" fontId="45" fillId="0" borderId="0" xfId="0" applyNumberFormat="1" applyFont="1" applyFill="1" applyAlignment="1">
      <alignment vertical="center"/>
    </xf>
    <xf numFmtId="41" fontId="45" fillId="0" borderId="0" xfId="18" applyNumberFormat="1" applyFont="1" applyFill="1" applyAlignment="1">
      <alignment vertical="center"/>
    </xf>
    <xf numFmtId="0" fontId="45" fillId="0" borderId="0" xfId="0" applyFont="1" applyAlignment="1">
      <alignment horizontal="left"/>
    </xf>
    <xf numFmtId="0" fontId="45" fillId="0" borderId="0" xfId="0" applyFont="1" applyAlignment="1">
      <alignment/>
    </xf>
    <xf numFmtId="41" fontId="45" fillId="0" borderId="0" xfId="0" applyNumberFormat="1" applyFont="1" applyAlignment="1">
      <alignment/>
    </xf>
    <xf numFmtId="41" fontId="45" fillId="0" borderId="0" xfId="18" applyNumberFormat="1" applyFont="1" applyAlignment="1">
      <alignment/>
    </xf>
    <xf numFmtId="41" fontId="50" fillId="0" borderId="0" xfId="0" applyNumberFormat="1" applyFont="1" applyFill="1" applyAlignment="1">
      <alignment/>
    </xf>
    <xf numFmtId="178" fontId="45" fillId="0" borderId="0" xfId="18" applyNumberFormat="1" applyFont="1" applyAlignment="1">
      <alignment/>
    </xf>
    <xf numFmtId="49" fontId="43" fillId="0" borderId="0" xfId="0" applyNumberFormat="1" applyFont="1" applyAlignment="1">
      <alignment horizontal="right" vertical="center"/>
    </xf>
    <xf numFmtId="0" fontId="43" fillId="0" borderId="0" xfId="0" applyFont="1" applyAlignment="1">
      <alignment horizontal="left" vertical="center" indent="1"/>
    </xf>
    <xf numFmtId="41" fontId="43" fillId="0" borderId="0" xfId="0" applyNumberFormat="1" applyFont="1" applyBorder="1" applyAlignment="1">
      <alignment vertical="center"/>
    </xf>
    <xf numFmtId="41" fontId="43" fillId="0" borderId="0" xfId="18" applyNumberFormat="1" applyFont="1" applyBorder="1" applyAlignment="1" quotePrefix="1">
      <alignment horizontal="right" vertical="center"/>
    </xf>
    <xf numFmtId="0" fontId="43" fillId="0" borderId="0" xfId="0" applyFont="1" applyBorder="1" applyAlignment="1">
      <alignment horizontal="left" vertical="center" indent="1"/>
    </xf>
    <xf numFmtId="41" fontId="43" fillId="0" borderId="0" xfId="18" applyNumberFormat="1" applyFont="1" applyAlignment="1">
      <alignment horizontal="right" vertical="center"/>
    </xf>
    <xf numFmtId="0" fontId="45" fillId="0" borderId="0" xfId="0" applyFont="1" applyAlignment="1">
      <alignment horizontal="left" vertical="center" indent="1"/>
    </xf>
    <xf numFmtId="211" fontId="44" fillId="0" borderId="0" xfId="0" applyNumberFormat="1" applyFont="1" applyAlignment="1">
      <alignment horizontal="right" vertical="center"/>
    </xf>
    <xf numFmtId="0" fontId="42" fillId="0" borderId="0" xfId="0" applyFont="1" applyAlignment="1">
      <alignment vertical="center"/>
    </xf>
    <xf numFmtId="49" fontId="44" fillId="0" borderId="0" xfId="0" applyNumberFormat="1" applyFont="1" applyAlignment="1" quotePrefix="1">
      <alignment horizontal="right" vertical="center"/>
    </xf>
    <xf numFmtId="41" fontId="43" fillId="0" borderId="12" xfId="0" applyNumberFormat="1" applyFont="1" applyBorder="1" applyAlignment="1">
      <alignment vertical="center"/>
    </xf>
    <xf numFmtId="0" fontId="45" fillId="0" borderId="0" xfId="0" applyFont="1" applyAlignment="1" quotePrefix="1">
      <alignment horizontal="left" vertical="center"/>
    </xf>
    <xf numFmtId="0" fontId="50" fillId="0" borderId="0" xfId="0" applyFont="1" applyAlignment="1">
      <alignment vertical="center"/>
    </xf>
    <xf numFmtId="41" fontId="45" fillId="0" borderId="0" xfId="0" applyNumberFormat="1" applyFont="1" applyAlignment="1">
      <alignment horizontal="center" vertical="center"/>
    </xf>
    <xf numFmtId="41" fontId="52" fillId="0" borderId="0" xfId="0" applyNumberFormat="1" applyFont="1" applyAlignment="1">
      <alignment vertical="center"/>
    </xf>
    <xf numFmtId="41" fontId="42" fillId="0" borderId="0" xfId="0" applyNumberFormat="1" applyFont="1" applyAlignment="1">
      <alignment vertical="center"/>
    </xf>
    <xf numFmtId="0" fontId="43" fillId="0" borderId="0" xfId="0" applyFont="1" applyFill="1" applyBorder="1" applyAlignment="1" quotePrefix="1">
      <alignment horizontal="left" vertical="center" indent="1"/>
    </xf>
    <xf numFmtId="41" fontId="44" fillId="0" borderId="0" xfId="0" applyNumberFormat="1" applyFont="1" applyBorder="1" applyAlignment="1">
      <alignment horizontal="center" vertical="center"/>
    </xf>
    <xf numFmtId="41" fontId="44" fillId="0" borderId="20" xfId="18" applyNumberFormat="1" applyFont="1" applyBorder="1" applyAlignment="1" quotePrefix="1">
      <alignment horizontal="right" vertical="center"/>
    </xf>
    <xf numFmtId="41" fontId="45" fillId="0" borderId="0" xfId="0" applyNumberFormat="1" applyFont="1" applyBorder="1" applyAlignment="1">
      <alignment horizontal="center" vertical="center"/>
    </xf>
    <xf numFmtId="0" fontId="43" fillId="0" borderId="0" xfId="0" applyFont="1" applyBorder="1" applyAlignment="1" quotePrefix="1">
      <alignment horizontal="left" vertical="center" indent="1"/>
    </xf>
    <xf numFmtId="0" fontId="43" fillId="0" borderId="0" xfId="0" applyFont="1" applyBorder="1" applyAlignment="1" quotePrefix="1">
      <alignment vertical="center" wrapText="1"/>
    </xf>
    <xf numFmtId="41" fontId="44" fillId="0" borderId="0" xfId="0" applyNumberFormat="1" applyFont="1" applyBorder="1" applyAlignment="1">
      <alignment vertical="center"/>
    </xf>
    <xf numFmtId="41" fontId="44" fillId="0" borderId="0" xfId="18" applyNumberFormat="1" applyFont="1" applyBorder="1" applyAlignment="1">
      <alignment vertical="center"/>
    </xf>
    <xf numFmtId="0" fontId="43" fillId="0" borderId="0" xfId="0" applyFont="1" applyAlignment="1" quotePrefix="1">
      <alignment horizontal="left" vertical="center" indent="1"/>
    </xf>
    <xf numFmtId="0" fontId="53" fillId="0" borderId="0" xfId="0" applyFont="1" applyFill="1" applyAlignment="1">
      <alignment horizontal="left" vertical="center"/>
    </xf>
    <xf numFmtId="10" fontId="53" fillId="0" borderId="0" xfId="0" applyNumberFormat="1" applyFont="1" applyFill="1" applyAlignment="1">
      <alignment horizontal="right" vertical="center"/>
    </xf>
    <xf numFmtId="0" fontId="53" fillId="0" borderId="0" xfId="0" applyFont="1" applyFill="1" applyAlignment="1">
      <alignment vertical="center"/>
    </xf>
    <xf numFmtId="41" fontId="54" fillId="0" borderId="0" xfId="0" applyNumberFormat="1" applyFont="1" applyFill="1" applyAlignment="1">
      <alignment vertical="center"/>
    </xf>
    <xf numFmtId="41" fontId="54" fillId="0" borderId="0" xfId="18" applyNumberFormat="1" applyFont="1" applyFill="1" applyAlignment="1">
      <alignment vertical="center"/>
    </xf>
    <xf numFmtId="178" fontId="53" fillId="0" borderId="0" xfId="18" applyNumberFormat="1" applyFont="1" applyFill="1" applyAlignment="1">
      <alignment vertical="center"/>
    </xf>
    <xf numFmtId="0" fontId="54" fillId="0" borderId="0" xfId="0" applyFont="1" applyFill="1" applyAlignment="1">
      <alignment vertical="center"/>
    </xf>
    <xf numFmtId="0" fontId="53" fillId="0" borderId="0" xfId="0" applyFont="1" applyAlignment="1">
      <alignment horizontal="center" vertical="center" wrapText="1"/>
    </xf>
    <xf numFmtId="0" fontId="53" fillId="0" borderId="21" xfId="0" applyFont="1" applyBorder="1" applyAlignment="1">
      <alignment horizontal="center" vertical="center"/>
    </xf>
    <xf numFmtId="41" fontId="53" fillId="0" borderId="21" xfId="0" applyNumberFormat="1" applyFont="1" applyBorder="1" applyAlignment="1">
      <alignment horizontal="center" vertical="center" wrapText="1"/>
    </xf>
    <xf numFmtId="41" fontId="53" fillId="0" borderId="21" xfId="18" applyNumberFormat="1" applyFont="1" applyBorder="1" applyAlignment="1">
      <alignment horizontal="center" vertical="center" wrapText="1"/>
    </xf>
    <xf numFmtId="0" fontId="53" fillId="0" borderId="0" xfId="0" applyFont="1" applyFill="1" applyAlignment="1">
      <alignment horizontal="center" vertical="center" wrapText="1"/>
    </xf>
    <xf numFmtId="178" fontId="53" fillId="0" borderId="0" xfId="18" applyNumberFormat="1" applyFont="1" applyAlignment="1">
      <alignment horizontal="center" vertical="center" wrapText="1"/>
    </xf>
    <xf numFmtId="0" fontId="55" fillId="0" borderId="0" xfId="0" applyFont="1" applyAlignment="1">
      <alignment horizontal="left" vertical="center"/>
    </xf>
    <xf numFmtId="0" fontId="55" fillId="0" borderId="0" xfId="0" applyFont="1" applyAlignment="1">
      <alignment vertical="center"/>
    </xf>
    <xf numFmtId="0" fontId="55" fillId="0" borderId="21" xfId="0" applyFont="1" applyBorder="1" applyAlignment="1">
      <alignment vertical="center"/>
    </xf>
    <xf numFmtId="41" fontId="55" fillId="0" borderId="21" xfId="0" applyNumberFormat="1" applyFont="1" applyBorder="1" applyAlignment="1">
      <alignment vertical="center"/>
    </xf>
    <xf numFmtId="41" fontId="55" fillId="0" borderId="21" xfId="18" applyNumberFormat="1" applyFont="1" applyBorder="1" applyAlignment="1">
      <alignment vertical="center"/>
    </xf>
    <xf numFmtId="178" fontId="55" fillId="0" borderId="0" xfId="18" applyNumberFormat="1" applyFont="1" applyAlignment="1">
      <alignment vertical="center"/>
    </xf>
    <xf numFmtId="0" fontId="54" fillId="0" borderId="0" xfId="0" applyFont="1" applyAlignment="1">
      <alignment horizontal="left" vertical="center"/>
    </xf>
    <xf numFmtId="41" fontId="54" fillId="0" borderId="0" xfId="0" applyNumberFormat="1" applyFont="1" applyAlignment="1">
      <alignment horizontal="right" vertical="center"/>
    </xf>
    <xf numFmtId="0" fontId="56" fillId="0" borderId="22" xfId="0" applyFont="1" applyBorder="1" applyAlignment="1" quotePrefix="1">
      <alignment horizontal="left" vertical="center" wrapText="1"/>
    </xf>
    <xf numFmtId="41" fontId="56" fillId="0" borderId="22" xfId="0" applyNumberFormat="1" applyFont="1" applyBorder="1" applyAlignment="1">
      <alignment vertical="center"/>
    </xf>
    <xf numFmtId="41" fontId="53" fillId="0" borderId="0" xfId="0" applyNumberFormat="1" applyFont="1" applyFill="1" applyAlignment="1">
      <alignment vertical="center"/>
    </xf>
    <xf numFmtId="178" fontId="54" fillId="0" borderId="0" xfId="18" applyNumberFormat="1" applyFont="1" applyAlignment="1">
      <alignment vertical="center"/>
    </xf>
    <xf numFmtId="0" fontId="54" fillId="0" borderId="0" xfId="0" applyFont="1" applyAlignment="1">
      <alignment vertical="center"/>
    </xf>
    <xf numFmtId="0" fontId="56" fillId="0" borderId="0" xfId="0" applyFont="1" applyBorder="1" applyAlignment="1" quotePrefix="1">
      <alignment horizontal="left" vertical="center"/>
    </xf>
    <xf numFmtId="41" fontId="56" fillId="0" borderId="0" xfId="0" applyNumberFormat="1" applyFont="1" applyBorder="1" applyAlignment="1">
      <alignment vertical="center"/>
    </xf>
    <xf numFmtId="0" fontId="56" fillId="0" borderId="0" xfId="0" applyFont="1" applyBorder="1" applyAlignment="1" quotePrefix="1">
      <alignment horizontal="left" vertical="center" wrapText="1"/>
    </xf>
    <xf numFmtId="0" fontId="56" fillId="0" borderId="23" xfId="0" applyFont="1" applyBorder="1" applyAlignment="1" quotePrefix="1">
      <alignment horizontal="left" vertical="center" wrapText="1"/>
    </xf>
    <xf numFmtId="41" fontId="56" fillId="0" borderId="23" xfId="0" applyNumberFormat="1" applyFont="1" applyBorder="1" applyAlignment="1">
      <alignment vertical="center"/>
    </xf>
    <xf numFmtId="0" fontId="57" fillId="0" borderId="12" xfId="0" applyFont="1" applyBorder="1" applyAlignment="1">
      <alignment horizontal="left" vertical="center"/>
    </xf>
    <xf numFmtId="0" fontId="57" fillId="0" borderId="12" xfId="0" applyFont="1" applyBorder="1" applyAlignment="1">
      <alignment vertical="center"/>
    </xf>
    <xf numFmtId="41" fontId="57" fillId="0" borderId="12" xfId="0" applyNumberFormat="1" applyFont="1" applyBorder="1" applyAlignment="1">
      <alignment vertical="center"/>
    </xf>
    <xf numFmtId="41" fontId="57" fillId="0" borderId="12" xfId="18" applyNumberFormat="1" applyFont="1" applyBorder="1" applyAlignment="1">
      <alignment vertical="center"/>
    </xf>
    <xf numFmtId="0" fontId="55" fillId="0" borderId="0" xfId="0" applyFont="1" applyAlignment="1">
      <alignment horizontal="left"/>
    </xf>
    <xf numFmtId="0" fontId="55" fillId="0" borderId="0" xfId="0" applyFont="1" applyAlignment="1">
      <alignment/>
    </xf>
    <xf numFmtId="41" fontId="57" fillId="0" borderId="21" xfId="0" applyNumberFormat="1" applyFont="1" applyBorder="1" applyAlignment="1">
      <alignment/>
    </xf>
    <xf numFmtId="41" fontId="57" fillId="0" borderId="21" xfId="18" applyNumberFormat="1" applyFont="1" applyBorder="1" applyAlignment="1">
      <alignment/>
    </xf>
    <xf numFmtId="41" fontId="53" fillId="0" borderId="0" xfId="0" applyNumberFormat="1" applyFont="1" applyAlignment="1">
      <alignment/>
    </xf>
    <xf numFmtId="178" fontId="55" fillId="0" borderId="0" xfId="18" applyNumberFormat="1" applyFont="1" applyAlignment="1">
      <alignment/>
    </xf>
    <xf numFmtId="0" fontId="56" fillId="0" borderId="24" xfId="0" applyFont="1" applyBorder="1" applyAlignment="1" quotePrefix="1">
      <alignment horizontal="left" vertical="center" wrapText="1"/>
    </xf>
    <xf numFmtId="0" fontId="56" fillId="0" borderId="25" xfId="0" applyFont="1" applyBorder="1" applyAlignment="1" quotePrefix="1">
      <alignment horizontal="left" vertical="center" wrapText="1"/>
    </xf>
    <xf numFmtId="41" fontId="56" fillId="0" borderId="25" xfId="0" applyNumberFormat="1" applyFont="1" applyBorder="1" applyAlignment="1">
      <alignment vertical="center"/>
    </xf>
    <xf numFmtId="0" fontId="53" fillId="0" borderId="0" xfId="0" applyFont="1" applyAlignment="1">
      <alignment horizontal="left" vertical="center"/>
    </xf>
    <xf numFmtId="49" fontId="53" fillId="0" borderId="0" xfId="0" applyNumberFormat="1" applyFont="1" applyAlignment="1">
      <alignment vertical="center"/>
    </xf>
    <xf numFmtId="0" fontId="54" fillId="0" borderId="0" xfId="0" applyFont="1" applyBorder="1" applyAlignment="1" quotePrefix="1">
      <alignment horizontal="left" vertical="center" indent="1"/>
    </xf>
    <xf numFmtId="41" fontId="54" fillId="0" borderId="0" xfId="18" applyNumberFormat="1" applyFont="1" applyBorder="1" applyAlignment="1">
      <alignment vertical="center"/>
    </xf>
    <xf numFmtId="178" fontId="53" fillId="0" borderId="0" xfId="18" applyNumberFormat="1" applyFont="1" applyAlignment="1">
      <alignment vertical="center"/>
    </xf>
    <xf numFmtId="0" fontId="58" fillId="0" borderId="0" xfId="0" applyFont="1" applyBorder="1" applyAlignment="1" quotePrefix="1">
      <alignment horizontal="left" vertical="center"/>
    </xf>
    <xf numFmtId="49" fontId="44" fillId="0" borderId="0" xfId="0" applyNumberFormat="1" applyFont="1" applyAlignment="1">
      <alignment vertical="center"/>
    </xf>
    <xf numFmtId="0" fontId="42" fillId="0" borderId="0" xfId="0" applyFont="1" applyFill="1" applyAlignment="1">
      <alignment vertical="center"/>
    </xf>
    <xf numFmtId="0" fontId="44" fillId="0" borderId="0" xfId="0" applyFont="1" applyAlignment="1">
      <alignment horizontal="center" vertical="center" wrapText="1"/>
    </xf>
    <xf numFmtId="10" fontId="44" fillId="0" borderId="0" xfId="0" applyNumberFormat="1" applyFont="1" applyAlignment="1">
      <alignment horizontal="center" vertical="center" wrapText="1"/>
    </xf>
    <xf numFmtId="0" fontId="44" fillId="0" borderId="26" xfId="0" applyFont="1" applyBorder="1" applyAlignment="1">
      <alignment horizontal="center" vertical="center" wrapText="1"/>
    </xf>
    <xf numFmtId="41" fontId="44" fillId="0" borderId="7" xfId="0" applyNumberFormat="1" applyFont="1" applyBorder="1" applyAlignment="1">
      <alignment horizontal="center" vertical="center" wrapText="1"/>
    </xf>
    <xf numFmtId="41" fontId="44" fillId="0" borderId="7" xfId="18" applyNumberFormat="1" applyFont="1" applyBorder="1" applyAlignment="1">
      <alignment horizontal="center" vertical="center" wrapText="1"/>
    </xf>
    <xf numFmtId="0" fontId="42" fillId="0" borderId="0" xfId="0" applyFont="1" applyFill="1" applyAlignment="1">
      <alignment horizontal="center" vertical="center" wrapText="1"/>
    </xf>
    <xf numFmtId="178" fontId="44" fillId="0" borderId="0" xfId="18" applyNumberFormat="1" applyFont="1" applyAlignment="1">
      <alignment horizontal="center" vertical="center" wrapText="1"/>
    </xf>
    <xf numFmtId="0" fontId="48" fillId="0" borderId="0" xfId="0" applyFont="1" applyAlignment="1">
      <alignment horizontal="left" vertical="center"/>
    </xf>
    <xf numFmtId="10" fontId="48" fillId="0" borderId="0" xfId="0" applyNumberFormat="1" applyFont="1" applyAlignment="1">
      <alignment horizontal="right" vertical="center"/>
    </xf>
    <xf numFmtId="0" fontId="48" fillId="0" borderId="27" xfId="0" applyFont="1" applyBorder="1" applyAlignment="1">
      <alignment vertical="center"/>
    </xf>
    <xf numFmtId="0" fontId="48" fillId="0" borderId="28" xfId="0" applyFont="1" applyBorder="1" applyAlignment="1">
      <alignment vertical="center"/>
    </xf>
    <xf numFmtId="41" fontId="48" fillId="0" borderId="28" xfId="0" applyNumberFormat="1" applyFont="1" applyBorder="1" applyAlignment="1">
      <alignment vertical="center"/>
    </xf>
    <xf numFmtId="41" fontId="48" fillId="0" borderId="28" xfId="18" applyNumberFormat="1" applyFont="1" applyBorder="1" applyAlignment="1">
      <alignment vertical="center"/>
    </xf>
    <xf numFmtId="0" fontId="48" fillId="0" borderId="0" xfId="0" applyFont="1" applyAlignment="1">
      <alignment vertical="center"/>
    </xf>
    <xf numFmtId="10" fontId="43" fillId="0" borderId="0" xfId="0" applyNumberFormat="1" applyFont="1" applyAlignment="1">
      <alignment horizontal="right" vertical="center"/>
    </xf>
    <xf numFmtId="0" fontId="43" fillId="0" borderId="29" xfId="0" applyFont="1" applyBorder="1" applyAlignment="1" quotePrefix="1">
      <alignment horizontal="left" vertical="center" indent="1"/>
    </xf>
    <xf numFmtId="41" fontId="43" fillId="0" borderId="3" xfId="0" applyNumberFormat="1" applyFont="1" applyBorder="1" applyAlignment="1">
      <alignment vertical="center"/>
    </xf>
    <xf numFmtId="0" fontId="43" fillId="0" borderId="30" xfId="0" applyFont="1" applyBorder="1" applyAlignment="1" quotePrefix="1">
      <alignment horizontal="left" vertical="center" indent="2"/>
    </xf>
    <xf numFmtId="41" fontId="43" fillId="0" borderId="28" xfId="0" applyNumberFormat="1" applyFont="1" applyBorder="1" applyAlignment="1">
      <alignment vertical="center"/>
    </xf>
    <xf numFmtId="0" fontId="43" fillId="0" borderId="31" xfId="0" applyFont="1" applyBorder="1" applyAlignment="1" quotePrefix="1">
      <alignment horizontal="left" vertical="center" indent="1"/>
    </xf>
    <xf numFmtId="41" fontId="43" fillId="0" borderId="4" xfId="0" applyNumberFormat="1" applyFont="1" applyBorder="1" applyAlignment="1">
      <alignment vertical="center"/>
    </xf>
    <xf numFmtId="0" fontId="48" fillId="0" borderId="26" xfId="0" applyFont="1" applyBorder="1" applyAlignment="1">
      <alignment vertical="center"/>
    </xf>
    <xf numFmtId="0" fontId="48" fillId="0" borderId="7" xfId="0" applyFont="1" applyBorder="1" applyAlignment="1">
      <alignment vertical="center"/>
    </xf>
    <xf numFmtId="41" fontId="48" fillId="0" borderId="7" xfId="0" applyNumberFormat="1" applyFont="1" applyBorder="1" applyAlignment="1">
      <alignment vertical="center"/>
    </xf>
    <xf numFmtId="41" fontId="48" fillId="0" borderId="7" xfId="18" applyNumberFormat="1" applyFont="1" applyBorder="1" applyAlignment="1">
      <alignment vertical="center"/>
    </xf>
    <xf numFmtId="41" fontId="43" fillId="0" borderId="8" xfId="0" applyNumberFormat="1" applyFont="1" applyBorder="1" applyAlignment="1">
      <alignment vertical="center"/>
    </xf>
    <xf numFmtId="0" fontId="44" fillId="0" borderId="0" xfId="0" applyFont="1" applyFill="1" applyAlignment="1">
      <alignment horizontal="left" vertical="center"/>
    </xf>
    <xf numFmtId="10" fontId="44" fillId="0" borderId="0" xfId="0" applyNumberFormat="1" applyFont="1" applyFill="1" applyAlignment="1">
      <alignment horizontal="right" vertical="center"/>
    </xf>
    <xf numFmtId="0" fontId="44" fillId="0" borderId="0" xfId="0" applyFont="1" applyFill="1" applyAlignment="1">
      <alignment vertical="center"/>
    </xf>
    <xf numFmtId="41" fontId="43" fillId="0" borderId="0" xfId="0" applyNumberFormat="1" applyFont="1" applyFill="1" applyAlignment="1">
      <alignment vertical="center"/>
    </xf>
    <xf numFmtId="41" fontId="44" fillId="0" borderId="0" xfId="0" applyNumberFormat="1" applyFont="1" applyFill="1" applyAlignment="1">
      <alignment vertical="center"/>
    </xf>
    <xf numFmtId="178" fontId="44" fillId="0" borderId="0" xfId="18" applyNumberFormat="1" applyFont="1" applyFill="1" applyAlignment="1">
      <alignment vertical="center"/>
    </xf>
    <xf numFmtId="0" fontId="43" fillId="0" borderId="0" xfId="0" applyFont="1" applyFill="1" applyAlignment="1">
      <alignment vertical="center"/>
    </xf>
    <xf numFmtId="0" fontId="44" fillId="0" borderId="21" xfId="0" applyFont="1" applyBorder="1" applyAlignment="1">
      <alignment horizontal="center" vertical="center"/>
    </xf>
    <xf numFmtId="0" fontId="43" fillId="0" borderId="21" xfId="0" applyFont="1" applyBorder="1" applyAlignment="1">
      <alignment/>
    </xf>
    <xf numFmtId="41" fontId="44" fillId="0" borderId="21" xfId="0" applyNumberFormat="1" applyFont="1" applyBorder="1" applyAlignment="1">
      <alignment horizontal="center" vertical="center" wrapText="1"/>
    </xf>
    <xf numFmtId="41" fontId="44" fillId="0" borderId="21" xfId="18" applyNumberFormat="1" applyFont="1" applyBorder="1" applyAlignment="1">
      <alignment horizontal="center" vertical="center" wrapText="1"/>
    </xf>
    <xf numFmtId="0" fontId="48" fillId="0" borderId="21" xfId="0" applyFont="1" applyBorder="1" applyAlignment="1">
      <alignment horizontal="left" vertical="center"/>
    </xf>
    <xf numFmtId="0" fontId="48" fillId="0" borderId="21" xfId="0" applyFont="1" applyBorder="1" applyAlignment="1">
      <alignment vertical="center"/>
    </xf>
    <xf numFmtId="41" fontId="48" fillId="0" borderId="21" xfId="0" applyNumberFormat="1" applyFont="1" applyBorder="1" applyAlignment="1">
      <alignment vertical="center"/>
    </xf>
    <xf numFmtId="41" fontId="48" fillId="0" borderId="21" xfId="18" applyNumberFormat="1" applyFont="1" applyBorder="1" applyAlignment="1">
      <alignment vertical="center"/>
    </xf>
    <xf numFmtId="0" fontId="59" fillId="0" borderId="0" xfId="0" applyFont="1" applyAlignment="1">
      <alignment horizontal="left" vertical="center"/>
    </xf>
    <xf numFmtId="0" fontId="59" fillId="0" borderId="0" xfId="0" applyFont="1" applyAlignment="1">
      <alignment vertical="center"/>
    </xf>
    <xf numFmtId="0" fontId="59" fillId="0" borderId="0" xfId="0" applyFont="1" applyBorder="1" applyAlignment="1" quotePrefix="1">
      <alignment horizontal="left" vertical="center" indent="1"/>
    </xf>
    <xf numFmtId="41" fontId="59" fillId="0" borderId="0" xfId="0" applyNumberFormat="1" applyFont="1" applyBorder="1" applyAlignment="1">
      <alignment vertical="center"/>
    </xf>
    <xf numFmtId="41" fontId="60" fillId="0" borderId="0" xfId="0" applyNumberFormat="1" applyFont="1" applyFill="1" applyAlignment="1">
      <alignment vertical="center"/>
    </xf>
    <xf numFmtId="178" fontId="59" fillId="0" borderId="0" xfId="18" applyNumberFormat="1" applyFont="1" applyAlignment="1">
      <alignment vertical="center"/>
    </xf>
    <xf numFmtId="0" fontId="59" fillId="0" borderId="0" xfId="0" applyFont="1" applyBorder="1" applyAlignment="1" quotePrefix="1">
      <alignment horizontal="left" vertical="center" indent="2"/>
    </xf>
    <xf numFmtId="0" fontId="60" fillId="0" borderId="0" xfId="0" applyFont="1" applyFill="1" applyAlignment="1">
      <alignment vertical="center"/>
    </xf>
    <xf numFmtId="0" fontId="59" fillId="0" borderId="0" xfId="0" applyFont="1" applyBorder="1" applyAlignment="1">
      <alignment horizontal="left" vertical="center"/>
    </xf>
    <xf numFmtId="0" fontId="59" fillId="0" borderId="20" xfId="0" applyFont="1" applyBorder="1" applyAlignment="1" quotePrefix="1">
      <alignment horizontal="left" vertical="center" indent="1"/>
    </xf>
    <xf numFmtId="0" fontId="43" fillId="0" borderId="0" xfId="0" applyFont="1" applyBorder="1" applyAlignment="1" quotePrefix="1">
      <alignment horizontal="left" vertical="center" indent="2"/>
    </xf>
    <xf numFmtId="0" fontId="43" fillId="0" borderId="12" xfId="0" applyFont="1" applyBorder="1" applyAlignment="1" quotePrefix="1">
      <alignment horizontal="left" vertical="center" indent="1"/>
    </xf>
    <xf numFmtId="0" fontId="59" fillId="0" borderId="17" xfId="0" applyFont="1" applyBorder="1" applyAlignment="1" quotePrefix="1">
      <alignment horizontal="left" vertical="center" indent="1"/>
    </xf>
    <xf numFmtId="41" fontId="59" fillId="0" borderId="17" xfId="0" applyNumberFormat="1" applyFont="1" applyBorder="1" applyAlignment="1">
      <alignment vertical="center"/>
    </xf>
    <xf numFmtId="0" fontId="48" fillId="0" borderId="30" xfId="0" applyFont="1" applyBorder="1" applyAlignment="1">
      <alignment vertical="center"/>
    </xf>
    <xf numFmtId="0" fontId="48" fillId="0" borderId="0" xfId="0" applyFont="1" applyBorder="1" applyAlignment="1">
      <alignment vertical="center"/>
    </xf>
    <xf numFmtId="0" fontId="48" fillId="0" borderId="32" xfId="0" applyFont="1" applyBorder="1" applyAlignment="1">
      <alignment vertical="center"/>
    </xf>
    <xf numFmtId="0" fontId="43" fillId="0" borderId="33" xfId="0" applyFont="1" applyBorder="1" applyAlignment="1" quotePrefix="1">
      <alignment horizontal="left" vertical="center" indent="1"/>
    </xf>
    <xf numFmtId="41" fontId="43" fillId="0" borderId="20" xfId="0" applyNumberFormat="1" applyFont="1" applyBorder="1" applyAlignment="1">
      <alignment vertical="center"/>
    </xf>
    <xf numFmtId="41" fontId="43" fillId="0" borderId="32" xfId="0" applyNumberFormat="1" applyFont="1" applyBorder="1" applyAlignment="1">
      <alignment vertical="center"/>
    </xf>
    <xf numFmtId="41" fontId="43" fillId="0" borderId="9" xfId="0" applyNumberFormat="1" applyFont="1" applyBorder="1" applyAlignment="1">
      <alignment vertical="center"/>
    </xf>
    <xf numFmtId="0" fontId="43" fillId="0" borderId="30" xfId="0" applyFont="1" applyBorder="1" applyAlignment="1" quotePrefix="1">
      <alignment horizontal="left" vertical="center" indent="1"/>
    </xf>
    <xf numFmtId="41" fontId="43" fillId="0" borderId="34" xfId="0" applyNumberFormat="1" applyFont="1" applyBorder="1" applyAlignment="1">
      <alignment vertical="center"/>
    </xf>
    <xf numFmtId="0" fontId="43" fillId="0" borderId="16" xfId="0" applyFont="1" applyBorder="1" applyAlignment="1" quotePrefix="1">
      <alignment horizontal="left" vertical="center" indent="1"/>
    </xf>
    <xf numFmtId="41" fontId="43" fillId="0" borderId="13" xfId="0" applyNumberFormat="1" applyFont="1" applyBorder="1" applyAlignment="1">
      <alignment vertical="center"/>
    </xf>
    <xf numFmtId="41" fontId="43" fillId="0" borderId="14" xfId="0" applyNumberFormat="1" applyFont="1" applyBorder="1" applyAlignment="1">
      <alignment vertical="center"/>
    </xf>
    <xf numFmtId="0" fontId="6" fillId="0" borderId="9" xfId="0" applyFont="1" applyBorder="1" applyAlignment="1">
      <alignment horizontal="center" vertical="center"/>
    </xf>
    <xf numFmtId="0" fontId="48" fillId="0" borderId="34" xfId="0" applyFont="1" applyBorder="1" applyAlignment="1">
      <alignment vertical="center"/>
    </xf>
    <xf numFmtId="49" fontId="44" fillId="0" borderId="0" xfId="0" applyNumberFormat="1" applyFont="1" applyAlignment="1">
      <alignment horizontal="right" vertical="center"/>
    </xf>
    <xf numFmtId="41" fontId="44" fillId="0" borderId="12" xfId="0" applyNumberFormat="1" applyFont="1" applyBorder="1" applyAlignment="1">
      <alignment horizontal="center" vertical="center"/>
    </xf>
    <xf numFmtId="41" fontId="43" fillId="0" borderId="0" xfId="0" applyNumberFormat="1" applyFont="1" applyBorder="1" applyAlignment="1" quotePrefix="1">
      <alignment horizontal="right" vertical="center"/>
    </xf>
    <xf numFmtId="41" fontId="44" fillId="0" borderId="19" xfId="0" applyNumberFormat="1" applyFont="1" applyBorder="1" applyAlignment="1" quotePrefix="1">
      <alignment horizontal="right" vertical="center"/>
    </xf>
    <xf numFmtId="41" fontId="44" fillId="0" borderId="0" xfId="0" applyNumberFormat="1" applyFont="1" applyBorder="1" applyAlignment="1" quotePrefix="1">
      <alignment horizontal="right" vertical="center"/>
    </xf>
    <xf numFmtId="0" fontId="44" fillId="0" borderId="0" xfId="0" applyFont="1" applyAlignment="1">
      <alignment horizontal="left"/>
    </xf>
    <xf numFmtId="41" fontId="44" fillId="0" borderId="0" xfId="0" applyNumberFormat="1" applyFont="1" applyAlignment="1">
      <alignment horizontal="right"/>
    </xf>
    <xf numFmtId="0" fontId="44" fillId="0" borderId="0" xfId="0" applyFont="1" applyAlignment="1">
      <alignment/>
    </xf>
    <xf numFmtId="41" fontId="43" fillId="0" borderId="0" xfId="0" applyNumberFormat="1" applyFont="1" applyAlignment="1">
      <alignment/>
    </xf>
    <xf numFmtId="41" fontId="43" fillId="0" borderId="0" xfId="18" applyNumberFormat="1" applyFont="1" applyAlignment="1">
      <alignment/>
    </xf>
    <xf numFmtId="41" fontId="42" fillId="0" borderId="0" xfId="0" applyNumberFormat="1" applyFont="1" applyFill="1" applyAlignment="1">
      <alignment/>
    </xf>
    <xf numFmtId="178" fontId="44" fillId="0" borderId="0" xfId="18" applyNumberFormat="1" applyFont="1" applyAlignment="1">
      <alignment/>
    </xf>
    <xf numFmtId="0" fontId="43" fillId="0" borderId="0" xfId="0" applyFont="1" applyAlignment="1">
      <alignment/>
    </xf>
    <xf numFmtId="0" fontId="48" fillId="0" borderId="0" xfId="0" applyFont="1" applyAlignment="1">
      <alignment horizontal="left"/>
    </xf>
    <xf numFmtId="41" fontId="48" fillId="0" borderId="0" xfId="0" applyNumberFormat="1" applyFont="1" applyAlignment="1">
      <alignment horizontal="right"/>
    </xf>
    <xf numFmtId="0" fontId="48" fillId="0" borderId="0" xfId="0" applyFont="1" applyAlignment="1">
      <alignment/>
    </xf>
    <xf numFmtId="41" fontId="48" fillId="0" borderId="0" xfId="0" applyNumberFormat="1" applyFont="1" applyAlignment="1">
      <alignment/>
    </xf>
    <xf numFmtId="41" fontId="48" fillId="0" borderId="0" xfId="18" applyNumberFormat="1" applyFont="1" applyAlignment="1">
      <alignment/>
    </xf>
    <xf numFmtId="41" fontId="51" fillId="0" borderId="0" xfId="0" applyNumberFormat="1" applyFont="1" applyFill="1" applyAlignment="1">
      <alignment/>
    </xf>
    <xf numFmtId="178" fontId="48" fillId="0" borderId="0" xfId="18" applyNumberFormat="1" applyFont="1" applyAlignment="1">
      <alignment/>
    </xf>
    <xf numFmtId="0" fontId="44" fillId="0" borderId="12" xfId="0" applyFont="1" applyBorder="1" applyAlignment="1">
      <alignment horizontal="left" vertical="center" indent="1"/>
    </xf>
    <xf numFmtId="0" fontId="45" fillId="0" borderId="0" xfId="0" applyFont="1" applyFill="1" applyAlignment="1" quotePrefix="1">
      <alignment vertical="center"/>
    </xf>
    <xf numFmtId="0" fontId="45" fillId="0" borderId="0" xfId="0" applyFont="1" applyBorder="1" applyAlignment="1">
      <alignment horizontal="left" vertical="center" indent="1"/>
    </xf>
    <xf numFmtId="41" fontId="45" fillId="0" borderId="0" xfId="18" applyNumberFormat="1" applyFont="1" applyFill="1" applyBorder="1" applyAlignment="1">
      <alignment vertical="center"/>
    </xf>
    <xf numFmtId="178" fontId="61" fillId="0" borderId="0" xfId="18" applyNumberFormat="1" applyFont="1" applyFill="1" applyBorder="1" applyAlignment="1">
      <alignment vertical="center"/>
    </xf>
    <xf numFmtId="43" fontId="45" fillId="0" borderId="0" xfId="0" applyNumberFormat="1" applyFont="1" applyFill="1" applyAlignment="1">
      <alignment vertical="center"/>
    </xf>
    <xf numFmtId="0" fontId="43" fillId="0" borderId="0" xfId="0" applyFont="1" applyFill="1" applyAlignment="1" quotePrefix="1">
      <alignment vertical="center"/>
    </xf>
    <xf numFmtId="0" fontId="43" fillId="0" borderId="0" xfId="0" applyFont="1" applyBorder="1" applyAlignment="1" quotePrefix="1">
      <alignment horizontal="right" vertical="center"/>
    </xf>
    <xf numFmtId="41" fontId="43" fillId="0" borderId="0" xfId="18" applyNumberFormat="1" applyFont="1" applyFill="1" applyBorder="1" applyAlignment="1">
      <alignment vertical="center"/>
    </xf>
    <xf numFmtId="178" fontId="62" fillId="0" borderId="0" xfId="18" applyNumberFormat="1" applyFont="1" applyFill="1" applyBorder="1" applyAlignment="1">
      <alignment vertical="center"/>
    </xf>
    <xf numFmtId="43" fontId="43" fillId="0" borderId="0" xfId="0" applyNumberFormat="1" applyFont="1" applyFill="1" applyAlignment="1">
      <alignment vertical="center"/>
    </xf>
    <xf numFmtId="0" fontId="43" fillId="0" borderId="0" xfId="0" applyFont="1" applyAlignment="1">
      <alignment/>
    </xf>
    <xf numFmtId="0" fontId="43" fillId="0" borderId="0" xfId="0" applyFont="1" applyBorder="1" applyAlignment="1">
      <alignment vertical="center"/>
    </xf>
    <xf numFmtId="41" fontId="42" fillId="0" borderId="0" xfId="0" applyNumberFormat="1" applyFont="1" applyBorder="1" applyAlignment="1">
      <alignment vertical="center"/>
    </xf>
    <xf numFmtId="0" fontId="44" fillId="0" borderId="19" xfId="0" applyFont="1" applyBorder="1" applyAlignment="1">
      <alignment horizontal="left" vertical="center" indent="1"/>
    </xf>
    <xf numFmtId="10" fontId="48" fillId="0" borderId="0" xfId="0" applyNumberFormat="1" applyFont="1" applyFill="1" applyAlignment="1">
      <alignment horizontal="right" vertical="center"/>
    </xf>
    <xf numFmtId="0" fontId="48" fillId="0" borderId="0" xfId="0" applyFont="1" applyFill="1" applyAlignment="1">
      <alignment vertical="center"/>
    </xf>
    <xf numFmtId="41" fontId="48" fillId="0" borderId="0" xfId="18" applyNumberFormat="1" applyFont="1" applyFill="1" applyAlignment="1">
      <alignment vertical="center"/>
    </xf>
    <xf numFmtId="178" fontId="48" fillId="0" borderId="0" xfId="18" applyNumberFormat="1" applyFont="1" applyFill="1" applyAlignment="1">
      <alignment vertical="center"/>
    </xf>
    <xf numFmtId="41" fontId="48" fillId="0" borderId="0" xfId="0" applyNumberFormat="1" applyFont="1" applyAlignment="1">
      <alignment vertical="center"/>
    </xf>
    <xf numFmtId="0" fontId="51" fillId="0" borderId="0" xfId="0" applyFont="1" applyAlignment="1">
      <alignment vertical="center"/>
    </xf>
    <xf numFmtId="49" fontId="43" fillId="0" borderId="0" xfId="0" applyNumberFormat="1" applyFont="1" applyAlignment="1">
      <alignment vertical="center"/>
    </xf>
    <xf numFmtId="41" fontId="43" fillId="0" borderId="0" xfId="0" applyNumberFormat="1" applyFont="1" applyBorder="1" applyAlignment="1" quotePrefix="1">
      <alignment vertical="center" wrapText="1"/>
    </xf>
    <xf numFmtId="0" fontId="43" fillId="0" borderId="0" xfId="0" applyFont="1" applyBorder="1" applyAlignment="1" quotePrefix="1">
      <alignment vertical="center"/>
    </xf>
    <xf numFmtId="41" fontId="43" fillId="0" borderId="0" xfId="0" applyNumberFormat="1" applyFont="1" applyBorder="1" applyAlignment="1">
      <alignment horizontal="left" vertical="center" indent="1"/>
    </xf>
    <xf numFmtId="178" fontId="43" fillId="0" borderId="0" xfId="18" applyNumberFormat="1" applyFont="1" applyFill="1" applyBorder="1" applyAlignment="1">
      <alignment horizontal="left" vertical="center" indent="1"/>
    </xf>
    <xf numFmtId="178" fontId="43" fillId="0" borderId="0" xfId="18" applyNumberFormat="1" applyFont="1" applyFill="1" applyBorder="1" applyAlignment="1">
      <alignment vertical="center"/>
    </xf>
    <xf numFmtId="0" fontId="45" fillId="0" borderId="0" xfId="0" applyFont="1" applyBorder="1" applyAlignment="1">
      <alignment horizontal="left" vertical="center"/>
    </xf>
    <xf numFmtId="0" fontId="45" fillId="0" borderId="0" xfId="0" applyFont="1" applyBorder="1" applyAlignment="1" quotePrefix="1">
      <alignment horizontal="left" vertical="center" indent="1"/>
    </xf>
    <xf numFmtId="41" fontId="45" fillId="0" borderId="0" xfId="18" applyNumberFormat="1" applyFont="1" applyBorder="1" applyAlignment="1">
      <alignment vertical="center"/>
    </xf>
    <xf numFmtId="0" fontId="43" fillId="0" borderId="33" xfId="0" applyFont="1" applyBorder="1" applyAlignment="1" quotePrefix="1">
      <alignment horizontal="left" vertical="center" wrapText="1" indent="1"/>
    </xf>
    <xf numFmtId="0" fontId="43" fillId="0" borderId="30" xfId="0" applyFont="1" applyBorder="1" applyAlignment="1" quotePrefix="1">
      <alignment horizontal="left" vertical="center" wrapText="1" indent="1"/>
    </xf>
    <xf numFmtId="0" fontId="43" fillId="0" borderId="16" xfId="0" applyFont="1" applyBorder="1" applyAlignment="1" quotePrefix="1">
      <alignment horizontal="left" vertical="center" wrapText="1" indent="1"/>
    </xf>
    <xf numFmtId="0" fontId="44" fillId="0" borderId="0" xfId="0" applyFont="1" applyBorder="1" applyAlignment="1">
      <alignment horizontal="left" vertical="center" indent="1"/>
    </xf>
    <xf numFmtId="0" fontId="44" fillId="0" borderId="0" xfId="0" applyFont="1" applyBorder="1" applyAlignment="1" quotePrefix="1">
      <alignment horizontal="left" vertical="center" indent="1"/>
    </xf>
    <xf numFmtId="0" fontId="44" fillId="0" borderId="17" xfId="0" applyFont="1" applyBorder="1" applyAlignment="1">
      <alignment horizontal="left" vertical="center" indent="1"/>
    </xf>
    <xf numFmtId="3" fontId="7" fillId="0" borderId="0" xfId="0" applyNumberFormat="1" applyFont="1" applyAlignment="1">
      <alignment horizontal="center" vertical="center"/>
    </xf>
    <xf numFmtId="0" fontId="37" fillId="0" borderId="0" xfId="0" applyFont="1" applyAlignment="1">
      <alignment horizontal="center" vertical="center"/>
    </xf>
    <xf numFmtId="0" fontId="44" fillId="0" borderId="17" xfId="0" applyFont="1" applyBorder="1" applyAlignment="1" quotePrefix="1">
      <alignment horizontal="left" vertical="center" indent="1"/>
    </xf>
    <xf numFmtId="41" fontId="44" fillId="0" borderId="17" xfId="0" applyNumberFormat="1" applyFont="1" applyBorder="1" applyAlignment="1">
      <alignment vertical="center"/>
    </xf>
    <xf numFmtId="41" fontId="44" fillId="0" borderId="17" xfId="18" applyNumberFormat="1" applyFont="1" applyBorder="1" applyAlignment="1">
      <alignment vertical="center"/>
    </xf>
    <xf numFmtId="41" fontId="43" fillId="0" borderId="0" xfId="0" applyNumberFormat="1" applyFont="1" applyAlignment="1">
      <alignment/>
    </xf>
    <xf numFmtId="0" fontId="42" fillId="0" borderId="0" xfId="0" applyFont="1" applyAlignment="1">
      <alignment/>
    </xf>
    <xf numFmtId="2" fontId="44" fillId="0" borderId="0" xfId="0" applyNumberFormat="1" applyFont="1" applyAlignment="1">
      <alignment horizontal="left" vertical="center"/>
    </xf>
    <xf numFmtId="2" fontId="44" fillId="0" borderId="0" xfId="0" applyNumberFormat="1" applyFont="1" applyFill="1" applyAlignment="1">
      <alignment horizontal="left" vertical="center"/>
    </xf>
    <xf numFmtId="49" fontId="45" fillId="0" borderId="0" xfId="0" applyNumberFormat="1" applyFont="1" applyFill="1" applyAlignment="1">
      <alignment horizontal="right" vertical="center"/>
    </xf>
    <xf numFmtId="0" fontId="45" fillId="0" borderId="0" xfId="0" applyFont="1" applyFill="1" applyBorder="1" applyAlignment="1">
      <alignment horizontal="left" vertical="center"/>
    </xf>
    <xf numFmtId="41" fontId="44" fillId="0" borderId="0" xfId="18" applyNumberFormat="1" applyFont="1" applyFill="1" applyBorder="1" applyAlignment="1" quotePrefix="1">
      <alignment horizontal="right" vertical="center"/>
    </xf>
    <xf numFmtId="41" fontId="44" fillId="0" borderId="0" xfId="0" applyNumberFormat="1" applyFont="1" applyFill="1" applyBorder="1" applyAlignment="1">
      <alignment horizontal="right" vertical="center"/>
    </xf>
    <xf numFmtId="41" fontId="62" fillId="0" borderId="0" xfId="0" applyNumberFormat="1" applyFont="1" applyFill="1" applyAlignment="1">
      <alignment vertical="center"/>
    </xf>
    <xf numFmtId="0" fontId="43" fillId="0" borderId="0" xfId="0" applyFont="1" applyFill="1" applyAlignment="1">
      <alignment/>
    </xf>
    <xf numFmtId="41" fontId="44" fillId="0" borderId="0" xfId="18" applyNumberFormat="1" applyFont="1" applyBorder="1" applyAlignment="1">
      <alignment horizontal="right" vertical="center"/>
    </xf>
    <xf numFmtId="41" fontId="62" fillId="0" borderId="0" xfId="0" applyNumberFormat="1" applyFont="1" applyAlignment="1">
      <alignment vertical="center"/>
    </xf>
    <xf numFmtId="2" fontId="44" fillId="0" borderId="0" xfId="0" applyNumberFormat="1" applyFont="1" applyAlignment="1">
      <alignment horizontal="center" vertical="center" wrapText="1"/>
    </xf>
    <xf numFmtId="41" fontId="42" fillId="0" borderId="0" xfId="0" applyNumberFormat="1" applyFont="1" applyFill="1" applyAlignment="1">
      <alignment horizontal="center" vertical="center" wrapText="1"/>
    </xf>
    <xf numFmtId="0" fontId="44" fillId="0" borderId="21" xfId="0" applyFont="1" applyBorder="1" applyAlignment="1" quotePrefix="1">
      <alignment horizontal="left" vertical="center"/>
    </xf>
    <xf numFmtId="41" fontId="44" fillId="0" borderId="21" xfId="0" applyNumberFormat="1" applyFont="1" applyBorder="1" applyAlignment="1">
      <alignment vertical="center"/>
    </xf>
    <xf numFmtId="41" fontId="43" fillId="0" borderId="0" xfId="0" applyNumberFormat="1" applyFont="1" applyBorder="1" applyAlignment="1">
      <alignment horizontal="center" vertical="center" wrapText="1"/>
    </xf>
    <xf numFmtId="41" fontId="59" fillId="0" borderId="0" xfId="0" applyNumberFormat="1" applyFont="1" applyAlignment="1">
      <alignment horizontal="right" vertical="center"/>
    </xf>
    <xf numFmtId="41" fontId="59" fillId="0" borderId="0" xfId="0" applyNumberFormat="1" applyFont="1" applyBorder="1" applyAlignment="1">
      <alignment horizontal="center" vertical="center" wrapText="1"/>
    </xf>
    <xf numFmtId="41" fontId="59" fillId="0" borderId="12" xfId="0" applyNumberFormat="1" applyFont="1" applyBorder="1" applyAlignment="1">
      <alignment horizontal="center" vertical="center" wrapText="1"/>
    </xf>
    <xf numFmtId="41" fontId="53" fillId="0" borderId="21" xfId="0" applyNumberFormat="1" applyFont="1" applyBorder="1" applyAlignment="1">
      <alignment vertical="center"/>
    </xf>
    <xf numFmtId="0" fontId="44" fillId="0" borderId="0" xfId="0" applyFont="1" applyBorder="1" applyAlignment="1" quotePrefix="1">
      <alignment horizontal="center" vertical="center"/>
    </xf>
    <xf numFmtId="41" fontId="44" fillId="0" borderId="0" xfId="0" applyNumberFormat="1" applyFont="1" applyBorder="1" applyAlignment="1">
      <alignment horizontal="center" vertical="center" wrapText="1"/>
    </xf>
    <xf numFmtId="41" fontId="43" fillId="0" borderId="0" xfId="18" applyNumberFormat="1" applyFont="1" applyBorder="1" applyAlignment="1">
      <alignment horizontal="center" vertical="center" wrapText="1"/>
    </xf>
    <xf numFmtId="0" fontId="44" fillId="0" borderId="21" xfId="0" applyFont="1" applyBorder="1" applyAlignment="1">
      <alignment vertical="center"/>
    </xf>
    <xf numFmtId="41" fontId="44" fillId="0" borderId="21" xfId="0" applyNumberFormat="1" applyFont="1" applyBorder="1" applyAlignment="1">
      <alignment horizontal="right" vertical="center"/>
    </xf>
    <xf numFmtId="41" fontId="44" fillId="0" borderId="21" xfId="18" applyNumberFormat="1" applyFont="1" applyBorder="1" applyAlignment="1">
      <alignment horizontal="center" vertical="center"/>
    </xf>
    <xf numFmtId="2" fontId="44" fillId="0" borderId="0" xfId="0" applyNumberFormat="1" applyFont="1" applyAlignment="1">
      <alignment horizontal="left"/>
    </xf>
    <xf numFmtId="49" fontId="45" fillId="0" borderId="0" xfId="0" applyNumberFormat="1" applyFont="1" applyAlignment="1">
      <alignment horizontal="right"/>
    </xf>
    <xf numFmtId="0" fontId="45" fillId="0" borderId="0" xfId="0" applyFont="1" applyBorder="1" applyAlignment="1">
      <alignment horizontal="left"/>
    </xf>
    <xf numFmtId="41" fontId="44" fillId="0" borderId="0" xfId="18" applyNumberFormat="1" applyFont="1" applyBorder="1" applyAlignment="1" quotePrefix="1">
      <alignment horizontal="right"/>
    </xf>
    <xf numFmtId="41" fontId="44" fillId="0" borderId="0" xfId="0" applyNumberFormat="1" applyFont="1" applyBorder="1" applyAlignment="1">
      <alignment horizontal="right"/>
    </xf>
    <xf numFmtId="41" fontId="44" fillId="0" borderId="0" xfId="18" applyNumberFormat="1" applyFont="1" applyBorder="1" applyAlignment="1">
      <alignment horizontal="right"/>
    </xf>
    <xf numFmtId="41" fontId="62" fillId="0" borderId="0" xfId="0" applyNumberFormat="1" applyFont="1" applyAlignment="1">
      <alignment/>
    </xf>
    <xf numFmtId="0" fontId="42" fillId="0" borderId="0" xfId="0" applyFont="1" applyAlignment="1">
      <alignment/>
    </xf>
    <xf numFmtId="41" fontId="43" fillId="0" borderId="0" xfId="18" applyNumberFormat="1" applyFont="1" applyBorder="1" applyAlignment="1" quotePrefix="1">
      <alignment horizontal="center" vertical="center" wrapText="1"/>
    </xf>
    <xf numFmtId="0" fontId="43" fillId="0" borderId="17" xfId="0" applyFont="1" applyBorder="1" applyAlignment="1" quotePrefix="1">
      <alignment horizontal="left" vertical="center" indent="1"/>
    </xf>
    <xf numFmtId="41" fontId="43" fillId="0" borderId="17" xfId="0" applyNumberFormat="1" applyFont="1" applyBorder="1" applyAlignment="1">
      <alignment vertical="center"/>
    </xf>
    <xf numFmtId="41" fontId="43" fillId="0" borderId="17" xfId="18" applyNumberFormat="1" applyFont="1" applyBorder="1" applyAlignment="1">
      <alignment horizontal="center" vertical="center" wrapText="1"/>
    </xf>
    <xf numFmtId="41" fontId="44" fillId="0" borderId="12" xfId="18" applyNumberFormat="1" applyFont="1" applyBorder="1" applyAlignment="1">
      <alignment horizontal="right" vertical="center"/>
    </xf>
    <xf numFmtId="49" fontId="45" fillId="0" borderId="0" xfId="0" applyNumberFormat="1" applyFont="1" applyAlignment="1">
      <alignment horizontal="right" vertical="center" wrapText="1"/>
    </xf>
    <xf numFmtId="0" fontId="43" fillId="0" borderId="0" xfId="0" applyFont="1" applyAlignment="1" quotePrefix="1">
      <alignment vertical="center"/>
    </xf>
    <xf numFmtId="0" fontId="43" fillId="0" borderId="0" xfId="0" applyFont="1" applyBorder="1" applyAlignment="1">
      <alignment horizontal="right" vertical="center"/>
    </xf>
    <xf numFmtId="178" fontId="42" fillId="0" borderId="0" xfId="18" applyNumberFormat="1" applyFont="1" applyBorder="1" applyAlignment="1">
      <alignment vertical="center"/>
    </xf>
    <xf numFmtId="43" fontId="43" fillId="0" borderId="0" xfId="0" applyNumberFormat="1" applyFont="1" applyAlignment="1">
      <alignment vertical="center"/>
    </xf>
    <xf numFmtId="0" fontId="43" fillId="0" borderId="12" xfId="0" applyFont="1" applyBorder="1" applyAlignment="1">
      <alignment vertical="center"/>
    </xf>
    <xf numFmtId="41" fontId="43" fillId="0" borderId="12" xfId="18" applyNumberFormat="1" applyFont="1" applyBorder="1" applyAlignment="1">
      <alignment vertical="center"/>
    </xf>
    <xf numFmtId="41" fontId="50" fillId="0" borderId="0" xfId="0" applyNumberFormat="1" applyFont="1" applyAlignment="1">
      <alignment vertical="center"/>
    </xf>
    <xf numFmtId="37" fontId="44" fillId="0" borderId="0" xfId="0" applyNumberFormat="1" applyFont="1" applyAlignment="1">
      <alignment horizontal="left" vertical="center"/>
    </xf>
    <xf numFmtId="41" fontId="44" fillId="0" borderId="12" xfId="18" applyNumberFormat="1" applyFont="1" applyBorder="1" applyAlignment="1">
      <alignment horizontal="right" vertical="center" wrapText="1"/>
    </xf>
    <xf numFmtId="49" fontId="48" fillId="0" borderId="0" xfId="0" applyNumberFormat="1" applyFont="1" applyAlignment="1">
      <alignment vertical="center"/>
    </xf>
    <xf numFmtId="0" fontId="48" fillId="0" borderId="0" xfId="0" applyFont="1" applyBorder="1" applyAlignment="1">
      <alignment horizontal="left" vertical="center" indent="1"/>
    </xf>
    <xf numFmtId="0" fontId="48" fillId="0" borderId="0" xfId="0" applyFont="1" applyBorder="1" applyAlignment="1" quotePrefix="1">
      <alignment horizontal="left" vertical="center" indent="2"/>
    </xf>
    <xf numFmtId="41" fontId="48" fillId="0" borderId="0" xfId="0" applyNumberFormat="1" applyFont="1" applyBorder="1" applyAlignment="1">
      <alignment horizontal="left" vertical="center" indent="1"/>
    </xf>
    <xf numFmtId="41" fontId="48" fillId="0" borderId="0" xfId="18" applyNumberFormat="1" applyFont="1" applyBorder="1" applyAlignment="1">
      <alignment horizontal="center" vertical="center" wrapText="1"/>
    </xf>
    <xf numFmtId="41" fontId="51" fillId="0" borderId="0" xfId="0" applyNumberFormat="1" applyFont="1" applyAlignment="1">
      <alignment vertical="center"/>
    </xf>
    <xf numFmtId="0" fontId="43" fillId="0" borderId="0" xfId="0" applyFont="1" applyBorder="1" applyAlignment="1" quotePrefix="1">
      <alignment horizontal="left" vertical="center" indent="3"/>
    </xf>
    <xf numFmtId="49" fontId="48" fillId="0" borderId="0" xfId="0" applyNumberFormat="1" applyFont="1" applyAlignment="1">
      <alignment/>
    </xf>
    <xf numFmtId="0" fontId="48" fillId="0" borderId="0" xfId="0" applyFont="1" applyBorder="1" applyAlignment="1">
      <alignment horizontal="left"/>
    </xf>
    <xf numFmtId="0" fontId="48" fillId="0" borderId="0" xfId="0" applyFont="1" applyBorder="1" applyAlignment="1" quotePrefix="1">
      <alignment horizontal="left"/>
    </xf>
    <xf numFmtId="41" fontId="48" fillId="0" borderId="0" xfId="0" applyNumberFormat="1" applyFont="1" applyBorder="1" applyAlignment="1">
      <alignment horizontal="left"/>
    </xf>
    <xf numFmtId="41" fontId="48" fillId="0" borderId="0" xfId="18" applyNumberFormat="1" applyFont="1" applyBorder="1" applyAlignment="1">
      <alignment horizontal="center" wrapText="1"/>
    </xf>
    <xf numFmtId="41" fontId="51" fillId="0" borderId="0" xfId="0" applyNumberFormat="1" applyFont="1" applyAlignment="1">
      <alignment/>
    </xf>
    <xf numFmtId="0" fontId="48" fillId="0" borderId="0" xfId="0" applyFont="1" applyBorder="1" applyAlignment="1" quotePrefix="1">
      <alignment horizontal="left" vertical="center" indent="1"/>
    </xf>
    <xf numFmtId="41" fontId="48" fillId="0" borderId="0" xfId="0" applyNumberFormat="1" applyFont="1" applyBorder="1" applyAlignment="1">
      <alignment vertical="center"/>
    </xf>
    <xf numFmtId="0" fontId="43" fillId="0" borderId="17" xfId="0" applyFont="1" applyBorder="1" applyAlignment="1" quotePrefix="1">
      <alignment horizontal="left" vertical="center" indent="2"/>
    </xf>
    <xf numFmtId="41" fontId="44" fillId="0" borderId="0" xfId="18" applyNumberFormat="1" applyFont="1" applyBorder="1" applyAlignment="1">
      <alignment horizontal="center" vertical="center"/>
    </xf>
    <xf numFmtId="41" fontId="44" fillId="0" borderId="0" xfId="0" applyNumberFormat="1" applyFont="1" applyAlignment="1">
      <alignment horizontal="center" vertical="center"/>
    </xf>
    <xf numFmtId="41" fontId="43" fillId="0" borderId="0" xfId="18" applyNumberFormat="1" applyFont="1" applyAlignment="1">
      <alignment horizontal="center" vertical="center"/>
    </xf>
    <xf numFmtId="41" fontId="44" fillId="0" borderId="19" xfId="18" applyNumberFormat="1" applyFont="1" applyBorder="1" applyAlignment="1">
      <alignment horizontal="center" vertical="center"/>
    </xf>
    <xf numFmtId="41" fontId="45" fillId="0" borderId="0" xfId="18" applyNumberFormat="1" applyFont="1" applyBorder="1" applyAlignment="1">
      <alignment horizontal="center" vertical="center" wrapText="1"/>
    </xf>
    <xf numFmtId="0" fontId="52" fillId="0" borderId="0" xfId="0" applyFont="1" applyAlignment="1">
      <alignment vertical="center"/>
    </xf>
    <xf numFmtId="178" fontId="44" fillId="0" borderId="12" xfId="18" applyNumberFormat="1" applyFont="1" applyBorder="1" applyAlignment="1">
      <alignment horizontal="center" vertical="center" wrapText="1"/>
    </xf>
    <xf numFmtId="0" fontId="63" fillId="0" borderId="0" xfId="0" applyFont="1" applyAlignment="1">
      <alignment vertical="center"/>
    </xf>
    <xf numFmtId="41" fontId="43" fillId="0" borderId="21" xfId="0" applyNumberFormat="1" applyFont="1" applyBorder="1" applyAlignment="1">
      <alignment vertical="center"/>
    </xf>
    <xf numFmtId="41" fontId="43" fillId="0" borderId="21" xfId="18" applyNumberFormat="1" applyFont="1" applyBorder="1" applyAlignment="1">
      <alignment vertical="center"/>
    </xf>
    <xf numFmtId="41" fontId="62" fillId="0" borderId="21" xfId="0" applyNumberFormat="1" applyFont="1" applyBorder="1" applyAlignment="1">
      <alignment vertical="center"/>
    </xf>
    <xf numFmtId="41" fontId="44" fillId="0" borderId="21" xfId="18" applyNumberFormat="1" applyFont="1" applyBorder="1" applyAlignment="1">
      <alignment horizontal="right" vertical="center"/>
    </xf>
    <xf numFmtId="41" fontId="63" fillId="0" borderId="0" xfId="0" applyNumberFormat="1" applyFont="1" applyBorder="1" applyAlignment="1">
      <alignment vertical="center"/>
    </xf>
    <xf numFmtId="41" fontId="43" fillId="0" borderId="0" xfId="18" applyNumberFormat="1" applyFont="1" applyBorder="1" applyAlignment="1">
      <alignment horizontal="right" vertical="center"/>
    </xf>
    <xf numFmtId="41" fontId="43" fillId="0" borderId="21" xfId="18" applyNumberFormat="1" applyFont="1" applyFill="1" applyBorder="1" applyAlignment="1">
      <alignment vertical="center"/>
    </xf>
    <xf numFmtId="41" fontId="44" fillId="0" borderId="21" xfId="18" applyNumberFormat="1" applyFont="1" applyFill="1" applyBorder="1" applyAlignment="1">
      <alignment vertical="center"/>
    </xf>
    <xf numFmtId="212" fontId="43" fillId="0" borderId="0" xfId="18" applyNumberFormat="1" applyFont="1" applyFill="1" applyBorder="1" applyAlignment="1">
      <alignment vertical="center"/>
    </xf>
    <xf numFmtId="41" fontId="44" fillId="0" borderId="21" xfId="18" applyNumberFormat="1" applyFont="1" applyBorder="1" applyAlignment="1">
      <alignment vertical="center"/>
    </xf>
    <xf numFmtId="41" fontId="62" fillId="0" borderId="12" xfId="0" applyNumberFormat="1" applyFont="1" applyBorder="1" applyAlignment="1">
      <alignment vertical="center"/>
    </xf>
    <xf numFmtId="211" fontId="44" fillId="0" borderId="0" xfId="0" applyNumberFormat="1" applyFont="1" applyAlignment="1">
      <alignment horizontal="right" vertical="top"/>
    </xf>
    <xf numFmtId="41" fontId="45" fillId="0" borderId="0" xfId="0" applyNumberFormat="1" applyFont="1" applyBorder="1" applyAlignment="1">
      <alignment horizontal="left" vertical="center" indent="1"/>
    </xf>
    <xf numFmtId="41" fontId="45" fillId="0" borderId="0" xfId="18" applyNumberFormat="1" applyFont="1" applyBorder="1" applyAlignment="1">
      <alignment horizontal="center" vertical="center"/>
    </xf>
    <xf numFmtId="41" fontId="43" fillId="0" borderId="0" xfId="0" applyNumberFormat="1" applyFont="1" applyAlignment="1">
      <alignment horizontal="center" vertical="center"/>
    </xf>
    <xf numFmtId="0" fontId="52" fillId="0" borderId="0" xfId="0" applyFont="1" applyAlignment="1">
      <alignment/>
    </xf>
    <xf numFmtId="41" fontId="52" fillId="0" borderId="0" xfId="0" applyNumberFormat="1" applyFont="1" applyAlignment="1">
      <alignment horizontal="center" vertical="center"/>
    </xf>
    <xf numFmtId="0" fontId="43" fillId="0" borderId="12" xfId="0" applyFont="1" applyBorder="1" applyAlignment="1">
      <alignment horizontal="left" vertical="center" indent="1"/>
    </xf>
    <xf numFmtId="41" fontId="44" fillId="0" borderId="19" xfId="18" applyNumberFormat="1" applyFont="1" applyFill="1" applyBorder="1" applyAlignment="1">
      <alignment horizontal="center" vertical="center"/>
    </xf>
    <xf numFmtId="49" fontId="43" fillId="0" borderId="0" xfId="0" applyNumberFormat="1" applyFont="1" applyAlignment="1">
      <alignment horizontal="right" vertical="top" wrapText="1"/>
    </xf>
    <xf numFmtId="0" fontId="52" fillId="0" borderId="0" xfId="0" applyFont="1" applyBorder="1" applyAlignment="1">
      <alignment vertical="center" wrapText="1"/>
    </xf>
    <xf numFmtId="49" fontId="43" fillId="0" borderId="0" xfId="0" applyNumberFormat="1" applyFont="1" applyFill="1" applyAlignment="1">
      <alignment horizontal="right" vertical="center"/>
    </xf>
    <xf numFmtId="0" fontId="62" fillId="0" borderId="0" xfId="0" applyFont="1" applyFill="1" applyAlignment="1">
      <alignment vertical="center"/>
    </xf>
    <xf numFmtId="41" fontId="44" fillId="0" borderId="0" xfId="18" applyNumberFormat="1" applyFont="1" applyFill="1" applyBorder="1" applyAlignment="1">
      <alignment vertical="center"/>
    </xf>
    <xf numFmtId="178" fontId="45" fillId="0" borderId="0" xfId="18" applyNumberFormat="1" applyFont="1" applyFill="1" applyBorder="1" applyAlignment="1">
      <alignment horizontal="center" vertical="center"/>
    </xf>
    <xf numFmtId="178" fontId="44" fillId="0" borderId="0" xfId="32" applyNumberFormat="1" applyFont="1" applyBorder="1" applyAlignment="1">
      <alignment horizontal="center" vertical="center" wrapText="1"/>
      <protection/>
    </xf>
    <xf numFmtId="178" fontId="44" fillId="0" borderId="0" xfId="18" applyNumberFormat="1" applyFont="1" applyBorder="1" applyAlignment="1">
      <alignment horizontal="center" vertical="center"/>
    </xf>
    <xf numFmtId="178" fontId="44" fillId="0" borderId="0" xfId="32" applyNumberFormat="1" applyFont="1" applyAlignment="1">
      <alignment vertical="center"/>
      <protection/>
    </xf>
    <xf numFmtId="178" fontId="42" fillId="0" borderId="0" xfId="32" applyNumberFormat="1" applyFont="1" applyFill="1" applyAlignment="1">
      <alignment vertical="center"/>
      <protection/>
    </xf>
    <xf numFmtId="0" fontId="44" fillId="0" borderId="0" xfId="0" applyFont="1" applyAlignment="1" quotePrefix="1">
      <alignment vertical="center"/>
    </xf>
    <xf numFmtId="0" fontId="1" fillId="0" borderId="12" xfId="0" applyFont="1" applyBorder="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3" fontId="7" fillId="0" borderId="0" xfId="18" applyNumberFormat="1" applyFont="1" applyAlignment="1">
      <alignment horizontal="center" vertical="center"/>
    </xf>
    <xf numFmtId="0" fontId="30" fillId="0" borderId="0" xfId="0" applyFont="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3" fontId="4" fillId="0" borderId="0" xfId="0" applyNumberFormat="1" applyFont="1" applyAlignment="1">
      <alignment horizontal="center" vertical="center"/>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178" fontId="58" fillId="0" borderId="0" xfId="18" applyNumberFormat="1" applyFont="1" applyBorder="1" applyAlignment="1">
      <alignment horizontal="center" vertical="center"/>
    </xf>
    <xf numFmtId="178" fontId="44" fillId="0" borderId="0" xfId="32" applyNumberFormat="1" applyFont="1" applyBorder="1" applyAlignment="1">
      <alignment horizontal="center" vertical="center" wrapText="1"/>
      <protection/>
    </xf>
    <xf numFmtId="178" fontId="44" fillId="0" borderId="0" xfId="18" applyNumberFormat="1" applyFont="1" applyBorder="1" applyAlignment="1">
      <alignment horizontal="center" vertical="center"/>
    </xf>
    <xf numFmtId="178" fontId="44" fillId="0" borderId="0" xfId="32" applyNumberFormat="1" applyFont="1" applyBorder="1" applyAlignment="1">
      <alignment horizontal="center" vertical="center"/>
      <protection/>
    </xf>
    <xf numFmtId="0" fontId="43" fillId="0" borderId="0" xfId="0" applyFont="1" applyBorder="1" applyAlignment="1">
      <alignment horizontal="left" vertical="center" wrapText="1"/>
    </xf>
    <xf numFmtId="0" fontId="43" fillId="0" borderId="0" xfId="0" applyFont="1" applyFill="1" applyBorder="1" applyAlignment="1">
      <alignment horizontal="left" vertical="center" wrapText="1"/>
    </xf>
    <xf numFmtId="0" fontId="43" fillId="0" borderId="0" xfId="0" applyFont="1" applyAlignment="1">
      <alignment vertical="center" wrapText="1"/>
    </xf>
    <xf numFmtId="0" fontId="43" fillId="0" borderId="0" xfId="0" applyFont="1" applyBorder="1" applyAlignment="1" quotePrefix="1">
      <alignment horizontal="left" vertical="center" wrapText="1" indent="1"/>
    </xf>
    <xf numFmtId="0" fontId="45" fillId="0" borderId="0" xfId="0" applyFont="1" applyBorder="1" applyAlignment="1">
      <alignment horizontal="left" vertical="center" wrapText="1"/>
    </xf>
    <xf numFmtId="0" fontId="43" fillId="0" borderId="0" xfId="0" applyFont="1" applyBorder="1" applyAlignment="1">
      <alignment horizontal="left" vertical="center" wrapText="1" indent="1"/>
    </xf>
    <xf numFmtId="0" fontId="43" fillId="0" borderId="12" xfId="0" applyFont="1" applyBorder="1" applyAlignment="1" quotePrefix="1">
      <alignment horizontal="left" vertical="center" wrapText="1" indent="1"/>
    </xf>
    <xf numFmtId="0" fontId="44" fillId="0" borderId="0" xfId="0" applyFont="1" applyAlignment="1">
      <alignment vertical="center" wrapText="1"/>
    </xf>
    <xf numFmtId="0" fontId="43" fillId="0" borderId="0" xfId="0" applyFont="1" applyBorder="1" applyAlignment="1" quotePrefix="1">
      <alignment horizontal="left" vertical="center" wrapText="1" indent="3"/>
    </xf>
    <xf numFmtId="0" fontId="43" fillId="0" borderId="0" xfId="0" applyFont="1" applyBorder="1" applyAlignment="1">
      <alignment horizontal="left" vertical="center" wrapText="1" indent="3"/>
    </xf>
    <xf numFmtId="0" fontId="43" fillId="0" borderId="0" xfId="0" applyFont="1" applyFill="1" applyBorder="1" applyAlignment="1" quotePrefix="1">
      <alignment horizontal="left" vertical="center" indent="2"/>
    </xf>
    <xf numFmtId="0" fontId="44" fillId="0" borderId="9" xfId="0" applyFont="1" applyBorder="1" applyAlignment="1">
      <alignment horizontal="center" vertical="center" wrapText="1"/>
    </xf>
    <xf numFmtId="0" fontId="44" fillId="0" borderId="14" xfId="0" applyFont="1" applyBorder="1" applyAlignment="1">
      <alignment horizontal="center" vertical="center" wrapText="1"/>
    </xf>
    <xf numFmtId="41" fontId="44" fillId="0" borderId="26" xfId="18" applyNumberFormat="1" applyFont="1" applyBorder="1" applyAlignment="1">
      <alignment horizontal="center" vertical="center" wrapText="1"/>
    </xf>
    <xf numFmtId="41" fontId="44" fillId="0" borderId="21" xfId="18" applyNumberFormat="1" applyFont="1" applyBorder="1" applyAlignment="1">
      <alignment horizontal="center" vertical="center" wrapText="1"/>
    </xf>
    <xf numFmtId="41" fontId="44" fillId="0" borderId="35" xfId="18" applyNumberFormat="1" applyFont="1" applyBorder="1" applyAlignment="1">
      <alignment horizontal="center" vertical="center" wrapText="1"/>
    </xf>
    <xf numFmtId="0" fontId="43" fillId="0" borderId="0" xfId="0" applyFont="1" applyBorder="1" applyAlignment="1" quotePrefix="1">
      <alignment vertical="center" wrapText="1"/>
    </xf>
    <xf numFmtId="0" fontId="57" fillId="0" borderId="21" xfId="0" applyFont="1" applyBorder="1" applyAlignment="1">
      <alignment horizontal="left"/>
    </xf>
    <xf numFmtId="0" fontId="43" fillId="0" borderId="20" xfId="0" applyFont="1" applyBorder="1" applyAlignment="1">
      <alignment horizontal="left" vertical="center" wrapText="1"/>
    </xf>
    <xf numFmtId="0" fontId="44" fillId="0" borderId="26"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35" xfId="0" applyFont="1" applyBorder="1" applyAlignment="1">
      <alignment horizontal="center" vertical="center" wrapText="1"/>
    </xf>
    <xf numFmtId="0" fontId="43" fillId="0" borderId="1" xfId="0" applyFont="1" applyBorder="1" applyAlignment="1" quotePrefix="1">
      <alignment vertical="center" wrapText="1"/>
    </xf>
    <xf numFmtId="0" fontId="43" fillId="0" borderId="0" xfId="18" applyNumberFormat="1" applyFont="1" applyAlignment="1" quotePrefix="1">
      <alignment horizontal="justify" vertical="center" wrapText="1"/>
    </xf>
    <xf numFmtId="0" fontId="43" fillId="0" borderId="0" xfId="18" applyNumberFormat="1" applyFont="1" applyAlignment="1">
      <alignment horizontal="justify" vertical="center" wrapText="1"/>
    </xf>
    <xf numFmtId="0" fontId="43" fillId="0" borderId="1" xfId="0" applyFont="1" applyBorder="1" applyAlignment="1">
      <alignment vertical="center" wrapText="1"/>
    </xf>
    <xf numFmtId="0" fontId="43" fillId="0" borderId="0" xfId="0" applyFont="1" applyBorder="1" applyAlignment="1">
      <alignment vertical="center" wrapText="1"/>
    </xf>
    <xf numFmtId="0" fontId="43" fillId="0" borderId="0" xfId="18" applyNumberFormat="1" applyFont="1" applyAlignment="1" quotePrefix="1">
      <alignment horizontal="left" vertical="center" wrapText="1"/>
    </xf>
    <xf numFmtId="0" fontId="43" fillId="0" borderId="0" xfId="18" applyNumberFormat="1" applyFont="1" applyAlignment="1">
      <alignment horizontal="left" vertical="center" wrapText="1"/>
    </xf>
    <xf numFmtId="14" fontId="43" fillId="0" borderId="0" xfId="18" applyNumberFormat="1" applyFont="1" applyAlignment="1" quotePrefix="1">
      <alignment horizontal="justify" vertical="center" wrapText="1"/>
    </xf>
    <xf numFmtId="0" fontId="40" fillId="0" borderId="12" xfId="33" applyNumberFormat="1" applyFont="1" applyBorder="1" applyAlignment="1">
      <alignment horizontal="center" vertical="center"/>
      <protection/>
    </xf>
    <xf numFmtId="0" fontId="46" fillId="0" borderId="0" xfId="32" applyNumberFormat="1" applyFont="1" applyAlignment="1">
      <alignment horizontal="center" vertical="center"/>
      <protection/>
    </xf>
    <xf numFmtId="0" fontId="47" fillId="0" borderId="0" xfId="34" applyNumberFormat="1" applyFont="1" applyBorder="1" applyAlignment="1">
      <alignment horizontal="center" vertical="center"/>
      <protection/>
    </xf>
  </cellXfs>
  <cellStyles count="46">
    <cellStyle name="Normal" xfId="0"/>
    <cellStyle name="??_kc-elec system check list" xfId="16"/>
    <cellStyle name="_Book1" xfId="17"/>
    <cellStyle name="Comma" xfId="18"/>
    <cellStyle name="Comma [0]" xfId="19"/>
    <cellStyle name="Comma0" xfId="20"/>
    <cellStyle name="Currency" xfId="21"/>
    <cellStyle name="Currency [0]" xfId="22"/>
    <cellStyle name="Currency0" xfId="23"/>
    <cellStyle name="Date" xfId="24"/>
    <cellStyle name="Fixed" xfId="25"/>
    <cellStyle name="Followed Hyperlink" xfId="26"/>
    <cellStyle name="Heading 1" xfId="27"/>
    <cellStyle name="Heading 2" xfId="28"/>
    <cellStyle name="Heading1" xfId="29"/>
    <cellStyle name="Heading2" xfId="30"/>
    <cellStyle name="Hyperlink" xfId="31"/>
    <cellStyle name="Normal_CDKT" xfId="32"/>
    <cellStyle name="Normal_KQKD2" xfId="33"/>
    <cellStyle name="Normal_socai-131" xfId="34"/>
    <cellStyle name="Percent" xfId="35"/>
    <cellStyle name="Total" xfId="36"/>
    <cellStyle name="고정소숫점" xfId="37"/>
    <cellStyle name="고정출력1" xfId="38"/>
    <cellStyle name="고정출력2" xfId="39"/>
    <cellStyle name="날짜" xfId="40"/>
    <cellStyle name="달러" xfId="41"/>
    <cellStyle name="똿뗦먛귟 [0.00]_PRODUCT DETAIL Q1" xfId="42"/>
    <cellStyle name="똿뗦먛귟_PRODUCT DETAIL Q1" xfId="43"/>
    <cellStyle name="믅됞 [0.00]_PRODUCT DETAIL Q1" xfId="44"/>
    <cellStyle name="믅됞_PRODUCT DETAIL Q1" xfId="45"/>
    <cellStyle name="백분율_HOBONG" xfId="46"/>
    <cellStyle name="뷭?_BOOKSHIP" xfId="47"/>
    <cellStyle name="숫자(R)" xfId="48"/>
    <cellStyle name="자리수" xfId="49"/>
    <cellStyle name="자리수0" xfId="50"/>
    <cellStyle name="콤마 [0]_(type)총괄" xfId="51"/>
    <cellStyle name="콤마_(type)총괄" xfId="52"/>
    <cellStyle name="통화 [0]_1202" xfId="53"/>
    <cellStyle name="통화_1202" xfId="54"/>
    <cellStyle name="퍼센트" xfId="55"/>
    <cellStyle name="표준_(정보부문)월별인원계획" xfId="56"/>
    <cellStyle name="표준_kc-elec system check list" xfId="57"/>
    <cellStyle name="합산" xfId="58"/>
    <cellStyle name="화폐기호" xfId="59"/>
    <cellStyle name="화폐기호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ri-lt\thanhtri\Quan%20Ly%20Du%20An\thanhtri\Midea\quyet%20toan%20MIDEA\Variation7.8.9.10-Civi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DMINI~1\LOCALS~1\Temp\Rar$DI00.016\Descon_200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tion1"/>
      <sheetName val="Variation2"/>
      <sheetName val="Variation3"/>
      <sheetName val="Variation4-Ok"/>
      <sheetName val="Variation5"/>
      <sheetName val="Quotation-Temp.canteen-Ok"/>
      <sheetName val="Quo. Water treament tank-Ok"/>
      <sheetName val="Quo.-Support for trunking-Ok"/>
      <sheetName val="Quo.-Trees"/>
      <sheetName val="Variation No.05-Elec"/>
      <sheetName val="Variation No.06-Elec"/>
      <sheetName val="Variation6-Civil SI"/>
      <sheetName val="00000000"/>
      <sheetName val="XL4Poppy"/>
    </sheetNames>
    <sheetDataSet>
      <sheetData sheetId="13">
        <row r="26">
          <cell r="A26" t="b">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TDC"/>
      <sheetName val="TS"/>
      <sheetName val="TS-A"/>
      <sheetName val="NV"/>
      <sheetName val="NV-A"/>
      <sheetName val="KQ1"/>
      <sheetName val="KQ1-A"/>
      <sheetName val="LCTT_V_TT"/>
      <sheetName val="LCTT_A_TT"/>
      <sheetName val="TM_V"/>
      <sheetName val="TM_A"/>
    </sheetNames>
    <sheetDataSet>
      <sheetData sheetId="1">
        <row r="26">
          <cell r="G26">
            <v>788763391</v>
          </cell>
          <cell r="H26">
            <v>1663711389</v>
          </cell>
        </row>
        <row r="32">
          <cell r="G32">
            <v>0</v>
          </cell>
          <cell r="H32">
            <v>0</v>
          </cell>
        </row>
        <row r="33">
          <cell r="G33">
            <v>0</v>
          </cell>
          <cell r="H33">
            <v>0</v>
          </cell>
        </row>
        <row r="39">
          <cell r="G39">
            <v>7714198312</v>
          </cell>
          <cell r="H39">
            <v>6451586552</v>
          </cell>
        </row>
        <row r="40">
          <cell r="G40">
            <v>-4260424156</v>
          </cell>
        </row>
        <row r="41">
          <cell r="G41">
            <v>0</v>
          </cell>
          <cell r="H41">
            <v>0</v>
          </cell>
        </row>
      </sheetData>
      <sheetData sheetId="3">
        <row r="39">
          <cell r="G39">
            <v>1673801522</v>
          </cell>
          <cell r="H39">
            <v>1908752472</v>
          </cell>
        </row>
      </sheetData>
      <sheetData sheetId="5">
        <row r="9">
          <cell r="F9">
            <v>166603372341</v>
          </cell>
        </row>
        <row r="21">
          <cell r="E21">
            <v>3408024915</v>
          </cell>
          <cell r="F21">
            <v>2670224205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84"/>
  <sheetViews>
    <sheetView workbookViewId="0" topLeftCell="A1">
      <selection activeCell="C58" sqref="C58"/>
    </sheetView>
  </sheetViews>
  <sheetFormatPr defaultColWidth="9.140625" defaultRowHeight="12.75"/>
  <cols>
    <col min="1" max="1" width="44.7109375" style="9" customWidth="1"/>
    <col min="2" max="3" width="7.7109375" style="18" customWidth="1"/>
    <col min="4" max="4" width="16.28125" style="35" customWidth="1"/>
    <col min="5" max="5" width="18.7109375" style="35" customWidth="1"/>
    <col min="6" max="16384" width="9.140625" style="9" customWidth="1"/>
  </cols>
  <sheetData>
    <row r="1" spans="1:5" ht="33">
      <c r="A1" s="490" t="s">
        <v>428</v>
      </c>
      <c r="B1" s="490"/>
      <c r="C1" s="490"/>
      <c r="D1" s="490"/>
      <c r="E1" s="490"/>
    </row>
    <row r="2" spans="2:5" ht="6.75" customHeight="1">
      <c r="B2" s="9"/>
      <c r="C2" s="9"/>
      <c r="D2" s="10"/>
      <c r="E2" s="11"/>
    </row>
    <row r="3" spans="1:5" ht="17.25" customHeight="1">
      <c r="A3" s="12" t="s">
        <v>432</v>
      </c>
      <c r="B3" s="9"/>
      <c r="C3" s="9"/>
      <c r="D3" s="10"/>
      <c r="E3" s="13" t="s">
        <v>433</v>
      </c>
    </row>
    <row r="4" spans="1:5" ht="17.25" customHeight="1">
      <c r="A4" s="14" t="s">
        <v>429</v>
      </c>
      <c r="B4" s="9"/>
      <c r="C4" s="9"/>
      <c r="D4" s="10"/>
      <c r="E4" s="15"/>
    </row>
    <row r="5" spans="1:5" ht="29.25" customHeight="1">
      <c r="A5" s="491" t="s">
        <v>434</v>
      </c>
      <c r="B5" s="491"/>
      <c r="C5" s="491"/>
      <c r="D5" s="491"/>
      <c r="E5" s="491"/>
    </row>
    <row r="6" spans="1:5" ht="20.25" customHeight="1">
      <c r="A6" s="492" t="s">
        <v>581</v>
      </c>
      <c r="B6" s="492"/>
      <c r="C6" s="492"/>
      <c r="D6" s="492"/>
      <c r="E6" s="492"/>
    </row>
    <row r="7" spans="1:5" ht="20.25" customHeight="1">
      <c r="A7" s="493" t="s">
        <v>573</v>
      </c>
      <c r="B7" s="493"/>
      <c r="C7" s="493"/>
      <c r="D7" s="493"/>
      <c r="E7" s="493"/>
    </row>
    <row r="8" spans="1:5" s="18" customFormat="1" ht="18" customHeight="1">
      <c r="A8" s="16"/>
      <c r="B8" s="16"/>
      <c r="C8" s="16"/>
      <c r="D8" s="17"/>
      <c r="E8" s="10" t="s">
        <v>435</v>
      </c>
    </row>
    <row r="9" spans="1:5" s="18" customFormat="1" ht="32.25" customHeight="1" thickBot="1">
      <c r="A9" s="19" t="s">
        <v>436</v>
      </c>
      <c r="B9" s="19" t="s">
        <v>437</v>
      </c>
      <c r="C9" s="20" t="s">
        <v>438</v>
      </c>
      <c r="D9" s="21" t="s">
        <v>439</v>
      </c>
      <c r="E9" s="21" t="s">
        <v>440</v>
      </c>
    </row>
    <row r="10" spans="1:5" ht="18.75" thickTop="1">
      <c r="A10" s="22" t="s">
        <v>441</v>
      </c>
      <c r="B10" s="23"/>
      <c r="C10" s="23"/>
      <c r="D10" s="24"/>
      <c r="E10" s="24"/>
    </row>
    <row r="11" spans="1:5" ht="16.5" customHeight="1">
      <c r="A11" s="25" t="s">
        <v>442</v>
      </c>
      <c r="B11" s="26">
        <v>100</v>
      </c>
      <c r="C11" s="26"/>
      <c r="D11" s="67">
        <f>+D12+D15+D17+D22+D24</f>
        <v>301150800969</v>
      </c>
      <c r="E11" s="67">
        <f>+E12+E15+E17+E22+E24</f>
        <v>186496850752</v>
      </c>
    </row>
    <row r="12" spans="1:5" ht="16.5" customHeight="1">
      <c r="A12" s="25" t="s">
        <v>443</v>
      </c>
      <c r="B12" s="26">
        <v>110</v>
      </c>
      <c r="C12" s="26"/>
      <c r="D12" s="67">
        <f>+D13+D14</f>
        <v>7120035855</v>
      </c>
      <c r="E12" s="67">
        <f>+E13+E14</f>
        <v>25855645585</v>
      </c>
    </row>
    <row r="13" spans="1:5" ht="16.5" customHeight="1">
      <c r="A13" s="27" t="s">
        <v>444</v>
      </c>
      <c r="B13" s="28">
        <v>111</v>
      </c>
      <c r="C13" s="28" t="s">
        <v>445</v>
      </c>
      <c r="D13" s="68">
        <v>7091067127</v>
      </c>
      <c r="E13" s="68">
        <v>25855645585</v>
      </c>
    </row>
    <row r="14" spans="1:5" ht="16.5" customHeight="1">
      <c r="A14" s="27" t="s">
        <v>446</v>
      </c>
      <c r="B14" s="28">
        <v>112</v>
      </c>
      <c r="C14" s="28"/>
      <c r="D14" s="68">
        <v>28968728</v>
      </c>
      <c r="E14" s="68"/>
    </row>
    <row r="15" spans="1:5" ht="16.5" customHeight="1">
      <c r="A15" s="25" t="s">
        <v>577</v>
      </c>
      <c r="B15" s="26">
        <v>120</v>
      </c>
      <c r="C15" s="28" t="s">
        <v>574</v>
      </c>
      <c r="D15" s="67">
        <f>+D16</f>
        <v>70804720330</v>
      </c>
      <c r="E15" s="67">
        <f>+E16</f>
        <v>0</v>
      </c>
    </row>
    <row r="16" spans="1:5" ht="16.5" customHeight="1">
      <c r="A16" s="27" t="s">
        <v>575</v>
      </c>
      <c r="B16" s="28">
        <v>121</v>
      </c>
      <c r="C16" s="28"/>
      <c r="D16" s="68">
        <v>70804720330</v>
      </c>
      <c r="E16" s="68"/>
    </row>
    <row r="17" spans="1:5" ht="16.5" customHeight="1">
      <c r="A17" s="25" t="s">
        <v>447</v>
      </c>
      <c r="B17" s="26">
        <v>130</v>
      </c>
      <c r="C17" s="26"/>
      <c r="D17" s="67">
        <f>+SUM(D18:D21)</f>
        <v>181928777920</v>
      </c>
      <c r="E17" s="67">
        <f>+SUM(E18:E21)</f>
        <v>112253389344</v>
      </c>
    </row>
    <row r="18" spans="1:5" ht="16.5" customHeight="1">
      <c r="A18" s="27" t="s">
        <v>448</v>
      </c>
      <c r="B18" s="28">
        <v>131</v>
      </c>
      <c r="C18" s="28"/>
      <c r="D18" s="68">
        <v>95965411805</v>
      </c>
      <c r="E18" s="68">
        <v>48244779129</v>
      </c>
    </row>
    <row r="19" spans="1:5" ht="16.5" customHeight="1">
      <c r="A19" s="27" t="s">
        <v>449</v>
      </c>
      <c r="B19" s="28">
        <v>132</v>
      </c>
      <c r="C19" s="28"/>
      <c r="D19" s="68">
        <v>31795567560</v>
      </c>
      <c r="E19" s="68">
        <v>3869715916</v>
      </c>
    </row>
    <row r="20" spans="1:5" ht="16.5" customHeight="1">
      <c r="A20" s="27" t="s">
        <v>450</v>
      </c>
      <c r="B20" s="28">
        <v>135</v>
      </c>
      <c r="C20" s="28" t="s">
        <v>451</v>
      </c>
      <c r="D20" s="68">
        <v>54553371737</v>
      </c>
      <c r="E20" s="68">
        <v>60524467481</v>
      </c>
    </row>
    <row r="21" spans="1:5" ht="16.5" customHeight="1">
      <c r="A21" s="27" t="s">
        <v>452</v>
      </c>
      <c r="B21" s="28">
        <v>139</v>
      </c>
      <c r="C21" s="28"/>
      <c r="D21" s="68">
        <v>-385573182</v>
      </c>
      <c r="E21" s="68">
        <v>-385573182</v>
      </c>
    </row>
    <row r="22" spans="1:5" ht="16.5" customHeight="1">
      <c r="A22" s="25" t="s">
        <v>453</v>
      </c>
      <c r="B22" s="26">
        <v>140</v>
      </c>
      <c r="C22" s="26"/>
      <c r="D22" s="67">
        <f>+D23</f>
        <v>26600145214</v>
      </c>
      <c r="E22" s="67">
        <f>+E23</f>
        <v>37912436647</v>
      </c>
    </row>
    <row r="23" spans="1:5" ht="16.5" customHeight="1">
      <c r="A23" s="27" t="s">
        <v>454</v>
      </c>
      <c r="B23" s="28">
        <v>141</v>
      </c>
      <c r="C23" s="28" t="s">
        <v>582</v>
      </c>
      <c r="D23" s="68">
        <v>26600145214</v>
      </c>
      <c r="E23" s="68">
        <v>37912436647</v>
      </c>
    </row>
    <row r="24" spans="1:5" ht="16.5" customHeight="1">
      <c r="A24" s="25" t="s">
        <v>455</v>
      </c>
      <c r="B24" s="26">
        <v>150</v>
      </c>
      <c r="C24" s="26"/>
      <c r="D24" s="67">
        <f>+SUM(D25:D26)</f>
        <v>14697121650</v>
      </c>
      <c r="E24" s="67">
        <f>+SUM(E25:E26)</f>
        <v>10475379176</v>
      </c>
    </row>
    <row r="25" spans="1:5" ht="16.5" customHeight="1">
      <c r="A25" s="27" t="s">
        <v>576</v>
      </c>
      <c r="B25" s="28">
        <v>151</v>
      </c>
      <c r="C25" s="28"/>
      <c r="D25" s="68">
        <v>1059427105</v>
      </c>
      <c r="E25" s="68">
        <v>788763391</v>
      </c>
    </row>
    <row r="26" spans="1:5" ht="16.5" customHeight="1">
      <c r="A26" s="27" t="s">
        <v>456</v>
      </c>
      <c r="B26" s="28">
        <v>158</v>
      </c>
      <c r="C26" s="28" t="s">
        <v>583</v>
      </c>
      <c r="D26" s="68">
        <v>13637694545</v>
      </c>
      <c r="E26" s="68">
        <v>9686615785</v>
      </c>
    </row>
    <row r="27" spans="1:5" ht="16.5" customHeight="1">
      <c r="A27" s="25" t="s">
        <v>457</v>
      </c>
      <c r="B27" s="26">
        <v>200</v>
      </c>
      <c r="C27" s="26"/>
      <c r="D27" s="67">
        <f>+D28+D35+D38</f>
        <v>59958236767</v>
      </c>
      <c r="E27" s="67">
        <f>+E28+E35+E38</f>
        <v>37787229177</v>
      </c>
    </row>
    <row r="28" spans="1:5" ht="16.5" customHeight="1">
      <c r="A28" s="25" t="s">
        <v>458</v>
      </c>
      <c r="B28" s="26">
        <v>220</v>
      </c>
      <c r="C28" s="26"/>
      <c r="D28" s="67">
        <f>+D29+D32</f>
        <v>9845655526</v>
      </c>
      <c r="E28" s="67">
        <f>+E29+E32</f>
        <v>7846504192</v>
      </c>
    </row>
    <row r="29" spans="1:5" ht="16.5" customHeight="1">
      <c r="A29" s="27" t="s">
        <v>459</v>
      </c>
      <c r="B29" s="28">
        <v>221</v>
      </c>
      <c r="C29" s="28" t="s">
        <v>584</v>
      </c>
      <c r="D29" s="68">
        <f>+D30+D31</f>
        <v>5416468504</v>
      </c>
      <c r="E29" s="68">
        <f>+E30+E31</f>
        <v>3453774156</v>
      </c>
    </row>
    <row r="30" spans="1:5" ht="16.5" customHeight="1">
      <c r="A30" s="27" t="s">
        <v>461</v>
      </c>
      <c r="B30" s="28">
        <v>222</v>
      </c>
      <c r="C30" s="28"/>
      <c r="D30" s="68">
        <v>10019287494</v>
      </c>
      <c r="E30" s="68">
        <v>7714198312</v>
      </c>
    </row>
    <row r="31" spans="1:5" ht="16.5" customHeight="1">
      <c r="A31" s="27" t="s">
        <v>462</v>
      </c>
      <c r="B31" s="28">
        <v>223</v>
      </c>
      <c r="C31" s="28"/>
      <c r="D31" s="68">
        <v>-4602818990</v>
      </c>
      <c r="E31" s="68">
        <v>-4260424156</v>
      </c>
    </row>
    <row r="32" spans="1:5" ht="16.5" customHeight="1">
      <c r="A32" s="27" t="s">
        <v>463</v>
      </c>
      <c r="B32" s="28">
        <v>227</v>
      </c>
      <c r="C32" s="28" t="s">
        <v>585</v>
      </c>
      <c r="D32" s="68">
        <f>+D33+D34</f>
        <v>4429187022</v>
      </c>
      <c r="E32" s="68">
        <f>+E33+E34</f>
        <v>4392730036</v>
      </c>
    </row>
    <row r="33" spans="1:5" ht="16.5" customHeight="1">
      <c r="A33" s="27" t="s">
        <v>461</v>
      </c>
      <c r="B33" s="28">
        <v>228</v>
      </c>
      <c r="C33" s="28"/>
      <c r="D33" s="68">
        <v>5691490720</v>
      </c>
      <c r="E33" s="68">
        <v>5150509720</v>
      </c>
    </row>
    <row r="34" spans="1:5" ht="16.5" customHeight="1">
      <c r="A34" s="27" t="s">
        <v>462</v>
      </c>
      <c r="B34" s="28">
        <v>229</v>
      </c>
      <c r="C34" s="28"/>
      <c r="D34" s="68">
        <v>-1262303698</v>
      </c>
      <c r="E34" s="68">
        <v>-757779684</v>
      </c>
    </row>
    <row r="35" spans="1:5" ht="16.5" customHeight="1">
      <c r="A35" s="25" t="s">
        <v>464</v>
      </c>
      <c r="B35" s="26">
        <v>250</v>
      </c>
      <c r="C35" s="26"/>
      <c r="D35" s="67">
        <f>+SUM(D36:D37)</f>
        <v>49820185513</v>
      </c>
      <c r="E35" s="67">
        <f>+SUM(E36:E37)</f>
        <v>29677895513</v>
      </c>
    </row>
    <row r="36" spans="1:5" ht="16.5" customHeight="1">
      <c r="A36" s="27" t="s">
        <v>465</v>
      </c>
      <c r="B36" s="28">
        <v>252</v>
      </c>
      <c r="C36" s="28" t="s">
        <v>460</v>
      </c>
      <c r="D36" s="68">
        <v>19867895513</v>
      </c>
      <c r="E36" s="68">
        <v>19867895513</v>
      </c>
    </row>
    <row r="37" spans="1:5" ht="16.5" customHeight="1">
      <c r="A37" s="27" t="s">
        <v>466</v>
      </c>
      <c r="B37" s="28">
        <v>258</v>
      </c>
      <c r="C37" s="28" t="s">
        <v>586</v>
      </c>
      <c r="D37" s="68">
        <v>29952290000</v>
      </c>
      <c r="E37" s="68">
        <v>9810000000</v>
      </c>
    </row>
    <row r="38" spans="1:5" ht="16.5" customHeight="1">
      <c r="A38" s="25" t="s">
        <v>468</v>
      </c>
      <c r="B38" s="26">
        <v>260</v>
      </c>
      <c r="C38" s="26"/>
      <c r="D38" s="67">
        <f>+D39+D40</f>
        <v>292395728</v>
      </c>
      <c r="E38" s="67">
        <f>+E39+E40</f>
        <v>262829472</v>
      </c>
    </row>
    <row r="39" spans="1:5" ht="16.5" customHeight="1">
      <c r="A39" s="29" t="s">
        <v>578</v>
      </c>
      <c r="B39" s="30">
        <v>261</v>
      </c>
      <c r="C39" s="30"/>
      <c r="D39" s="69">
        <v>256143758</v>
      </c>
      <c r="E39" s="69">
        <v>256143758</v>
      </c>
    </row>
    <row r="40" spans="1:5" ht="16.5" customHeight="1">
      <c r="A40" s="29" t="s">
        <v>469</v>
      </c>
      <c r="B40" s="30">
        <v>262</v>
      </c>
      <c r="C40" s="30"/>
      <c r="D40" s="69">
        <v>36251970</v>
      </c>
      <c r="E40" s="69">
        <v>6685714</v>
      </c>
    </row>
    <row r="41" spans="1:5" ht="16.5" customHeight="1">
      <c r="A41" s="31" t="s">
        <v>470</v>
      </c>
      <c r="B41" s="32">
        <v>270</v>
      </c>
      <c r="C41" s="32"/>
      <c r="D41" s="70">
        <f>+D11+D27</f>
        <v>361109037736</v>
      </c>
      <c r="E41" s="70">
        <f>+E11+E27</f>
        <v>224284079929</v>
      </c>
    </row>
    <row r="42" spans="1:5" ht="18">
      <c r="A42" s="33" t="s">
        <v>471</v>
      </c>
      <c r="B42" s="34"/>
      <c r="C42" s="34"/>
      <c r="D42" s="71"/>
      <c r="E42" s="71"/>
    </row>
    <row r="43" spans="1:5" ht="16.5" customHeight="1">
      <c r="A43" s="25" t="s">
        <v>472</v>
      </c>
      <c r="B43" s="26">
        <v>300</v>
      </c>
      <c r="C43" s="26"/>
      <c r="D43" s="67">
        <f>+D44+D52</f>
        <v>148457815799</v>
      </c>
      <c r="E43" s="67">
        <f>+E44+E52</f>
        <v>173674834452</v>
      </c>
    </row>
    <row r="44" spans="1:5" ht="16.5" customHeight="1">
      <c r="A44" s="25" t="s">
        <v>473</v>
      </c>
      <c r="B44" s="26">
        <v>310</v>
      </c>
      <c r="C44" s="26"/>
      <c r="D44" s="67">
        <f>+SUM(D45:D51)</f>
        <v>126928829906</v>
      </c>
      <c r="E44" s="67">
        <f>+SUM(E45:E51)</f>
        <v>161982949205</v>
      </c>
    </row>
    <row r="45" spans="1:5" ht="16.5" customHeight="1">
      <c r="A45" s="27" t="s">
        <v>474</v>
      </c>
      <c r="B45" s="28">
        <v>311</v>
      </c>
      <c r="C45" s="28" t="s">
        <v>587</v>
      </c>
      <c r="D45" s="68">
        <v>8610096905</v>
      </c>
      <c r="E45" s="68">
        <v>56315159205</v>
      </c>
    </row>
    <row r="46" spans="1:5" ht="16.5" customHeight="1">
      <c r="A46" s="27" t="s">
        <v>475</v>
      </c>
      <c r="B46" s="28">
        <v>312</v>
      </c>
      <c r="C46" s="28"/>
      <c r="D46" s="68">
        <v>29142013393</v>
      </c>
      <c r="E46" s="68">
        <v>29514184398</v>
      </c>
    </row>
    <row r="47" spans="1:5" ht="16.5" customHeight="1">
      <c r="A47" s="27" t="s">
        <v>476</v>
      </c>
      <c r="B47" s="28">
        <v>313</v>
      </c>
      <c r="C47" s="28"/>
      <c r="D47" s="68">
        <v>4773114305</v>
      </c>
      <c r="E47" s="68">
        <v>18156488445</v>
      </c>
    </row>
    <row r="48" spans="1:5" ht="16.5" customHeight="1">
      <c r="A48" s="27" t="s">
        <v>477</v>
      </c>
      <c r="B48" s="28">
        <v>314</v>
      </c>
      <c r="C48" s="28"/>
      <c r="D48" s="68">
        <v>15977800008</v>
      </c>
      <c r="E48" s="68">
        <v>15152125654</v>
      </c>
    </row>
    <row r="49" spans="1:5" ht="16.5" customHeight="1">
      <c r="A49" s="27" t="s">
        <v>479</v>
      </c>
      <c r="B49" s="28">
        <v>315</v>
      </c>
      <c r="C49" s="28"/>
      <c r="D49" s="68">
        <v>1372597072</v>
      </c>
      <c r="E49" s="68">
        <v>2962950017</v>
      </c>
    </row>
    <row r="50" spans="1:5" ht="16.5" customHeight="1">
      <c r="A50" s="27" t="s">
        <v>480</v>
      </c>
      <c r="B50" s="28">
        <v>316</v>
      </c>
      <c r="C50" s="28" t="s">
        <v>588</v>
      </c>
      <c r="D50" s="68">
        <v>44112877599</v>
      </c>
      <c r="E50" s="68">
        <v>6098423193</v>
      </c>
    </row>
    <row r="51" spans="1:5" ht="16.5" customHeight="1">
      <c r="A51" s="27" t="s">
        <v>482</v>
      </c>
      <c r="B51" s="28">
        <v>319</v>
      </c>
      <c r="C51" s="28" t="s">
        <v>589</v>
      </c>
      <c r="D51" s="68">
        <v>22940330624</v>
      </c>
      <c r="E51" s="68">
        <v>33783618293</v>
      </c>
    </row>
    <row r="52" spans="1:5" ht="16.5" customHeight="1">
      <c r="A52" s="25" t="s">
        <v>484</v>
      </c>
      <c r="B52" s="26">
        <v>330</v>
      </c>
      <c r="C52" s="26"/>
      <c r="D52" s="67">
        <f>+SUM(D53:D55)</f>
        <v>21528985893</v>
      </c>
      <c r="E52" s="67">
        <f>+SUM(E53:E55)</f>
        <v>11691885247</v>
      </c>
    </row>
    <row r="53" spans="1:5" ht="16.5" customHeight="1">
      <c r="A53" s="27" t="s">
        <v>485</v>
      </c>
      <c r="B53" s="28">
        <v>333</v>
      </c>
      <c r="C53" s="28" t="s">
        <v>467</v>
      </c>
      <c r="D53" s="68">
        <v>20496155154</v>
      </c>
      <c r="E53" s="68">
        <v>10649813831</v>
      </c>
    </row>
    <row r="54" spans="1:5" ht="16.5" customHeight="1">
      <c r="A54" s="27" t="s">
        <v>486</v>
      </c>
      <c r="B54" s="28">
        <v>336</v>
      </c>
      <c r="C54" s="28"/>
      <c r="D54" s="68">
        <v>559242919</v>
      </c>
      <c r="E54" s="68">
        <v>555967190</v>
      </c>
    </row>
    <row r="55" spans="1:5" ht="16.5" customHeight="1">
      <c r="A55" s="27" t="s">
        <v>487</v>
      </c>
      <c r="B55" s="28">
        <v>337</v>
      </c>
      <c r="C55" s="28"/>
      <c r="D55" s="68">
        <v>473587820</v>
      </c>
      <c r="E55" s="68">
        <v>486104226</v>
      </c>
    </row>
    <row r="56" spans="1:5" ht="16.5" customHeight="1">
      <c r="A56" s="25" t="s">
        <v>488</v>
      </c>
      <c r="B56" s="26">
        <v>400</v>
      </c>
      <c r="C56" s="26"/>
      <c r="D56" s="67">
        <f>+D57+D63</f>
        <v>212651221937</v>
      </c>
      <c r="E56" s="67">
        <f>+E57+E63</f>
        <v>50609245477</v>
      </c>
    </row>
    <row r="57" spans="1:5" ht="16.5" customHeight="1">
      <c r="A57" s="25" t="s">
        <v>489</v>
      </c>
      <c r="B57" s="26">
        <v>410</v>
      </c>
      <c r="C57" s="26" t="s">
        <v>579</v>
      </c>
      <c r="D57" s="67">
        <f>+SUM(D58:D62)</f>
        <v>211492756630</v>
      </c>
      <c r="E57" s="67">
        <f>+SUM(E58:E62)</f>
        <v>48761580669</v>
      </c>
    </row>
    <row r="58" spans="1:5" ht="16.5" customHeight="1">
      <c r="A58" s="27" t="s">
        <v>490</v>
      </c>
      <c r="B58" s="28">
        <v>411</v>
      </c>
      <c r="C58" s="28"/>
      <c r="D58" s="68">
        <v>103000000000</v>
      </c>
      <c r="E58" s="68">
        <v>30000000000</v>
      </c>
    </row>
    <row r="59" spans="1:5" ht="16.5" customHeight="1">
      <c r="A59" s="27" t="s">
        <v>491</v>
      </c>
      <c r="B59" s="28">
        <v>412</v>
      </c>
      <c r="C59" s="28"/>
      <c r="D59" s="68">
        <v>91186600000</v>
      </c>
      <c r="E59" s="68">
        <v>763000000</v>
      </c>
    </row>
    <row r="60" spans="1:5" ht="16.5" customHeight="1">
      <c r="A60" s="27" t="s">
        <v>492</v>
      </c>
      <c r="B60" s="28">
        <v>417</v>
      </c>
      <c r="C60" s="28"/>
      <c r="D60" s="68">
        <v>17649515</v>
      </c>
      <c r="E60" s="68">
        <v>12377649515</v>
      </c>
    </row>
    <row r="61" spans="1:5" ht="16.5" customHeight="1">
      <c r="A61" s="27" t="s">
        <v>493</v>
      </c>
      <c r="B61" s="28">
        <v>418</v>
      </c>
      <c r="C61" s="28"/>
      <c r="D61" s="68">
        <v>11689615</v>
      </c>
      <c r="E61" s="68">
        <v>4751689615</v>
      </c>
    </row>
    <row r="62" spans="1:5" ht="16.5" customHeight="1">
      <c r="A62" s="27" t="s">
        <v>580</v>
      </c>
      <c r="B62" s="28">
        <v>420</v>
      </c>
      <c r="C62" s="26"/>
      <c r="D62" s="68">
        <v>17276817500</v>
      </c>
      <c r="E62" s="68">
        <v>869241539</v>
      </c>
    </row>
    <row r="63" spans="1:5" ht="16.5" customHeight="1">
      <c r="A63" s="25" t="s">
        <v>494</v>
      </c>
      <c r="B63" s="26">
        <v>430</v>
      </c>
      <c r="C63" s="26"/>
      <c r="D63" s="67">
        <f>+D64</f>
        <v>1158465307</v>
      </c>
      <c r="E63" s="67">
        <f>+E64</f>
        <v>1847664808</v>
      </c>
    </row>
    <row r="64" spans="1:5" ht="16.5" customHeight="1">
      <c r="A64" s="29" t="s">
        <v>495</v>
      </c>
      <c r="B64" s="30">
        <v>431</v>
      </c>
      <c r="C64" s="30"/>
      <c r="D64" s="69">
        <v>1158465307</v>
      </c>
      <c r="E64" s="69">
        <v>1847664808</v>
      </c>
    </row>
    <row r="65" spans="1:5" ht="16.5" customHeight="1">
      <c r="A65" s="31" t="s">
        <v>496</v>
      </c>
      <c r="B65" s="32">
        <v>440</v>
      </c>
      <c r="C65" s="32"/>
      <c r="D65" s="70">
        <f>+D43+D56</f>
        <v>361109037736</v>
      </c>
      <c r="E65" s="70">
        <f>+E43+E56</f>
        <v>224284079929</v>
      </c>
    </row>
    <row r="68" spans="1:5" ht="22.5">
      <c r="A68" s="495" t="s">
        <v>497</v>
      </c>
      <c r="B68" s="495"/>
      <c r="C68" s="495"/>
      <c r="D68" s="495"/>
      <c r="E68" s="495"/>
    </row>
    <row r="69" spans="4:5" ht="12.75">
      <c r="D69" s="10"/>
      <c r="E69" s="10"/>
    </row>
    <row r="70" spans="1:5" ht="16.5" customHeight="1" thickBot="1">
      <c r="A70" s="496" t="s">
        <v>436</v>
      </c>
      <c r="B70" s="497"/>
      <c r="C70" s="498"/>
      <c r="D70" s="36" t="s">
        <v>439</v>
      </c>
      <c r="E70" s="36" t="s">
        <v>440</v>
      </c>
    </row>
    <row r="71" spans="1:5" s="1" customFormat="1" ht="16.5" customHeight="1" thickTop="1">
      <c r="A71" s="78" t="s">
        <v>498</v>
      </c>
      <c r="B71" s="72"/>
      <c r="C71" s="73"/>
      <c r="D71" s="77">
        <v>1139211664</v>
      </c>
      <c r="E71" s="77">
        <v>1139211664</v>
      </c>
    </row>
    <row r="72" spans="1:5" s="1" customFormat="1" ht="16.5" customHeight="1">
      <c r="A72" s="79" t="s">
        <v>499</v>
      </c>
      <c r="B72" s="74"/>
      <c r="C72" s="75"/>
      <c r="D72" s="76">
        <v>12825.74</v>
      </c>
      <c r="E72" s="76">
        <v>12748.7</v>
      </c>
    </row>
    <row r="73" spans="2:3" ht="12.75">
      <c r="B73" s="9"/>
      <c r="C73" s="9"/>
    </row>
    <row r="74" spans="2:5" ht="12.75">
      <c r="B74" s="499" t="s">
        <v>571</v>
      </c>
      <c r="C74" s="499"/>
      <c r="D74" s="499"/>
      <c r="E74" s="499"/>
    </row>
    <row r="75" spans="2:5" ht="12.75">
      <c r="B75" s="381" t="s">
        <v>430</v>
      </c>
      <c r="C75" s="381"/>
      <c r="D75" s="381"/>
      <c r="E75" s="381"/>
    </row>
    <row r="76" spans="2:5" ht="12.75">
      <c r="B76" s="6"/>
      <c r="C76" s="6"/>
      <c r="D76" s="37"/>
      <c r="E76" s="37"/>
    </row>
    <row r="77" spans="2:5" ht="12.75">
      <c r="B77" s="7"/>
      <c r="C77" s="7"/>
      <c r="D77" s="38"/>
      <c r="E77" s="38"/>
    </row>
    <row r="78" spans="1:5" ht="12.75">
      <c r="A78" s="39"/>
      <c r="B78" s="6"/>
      <c r="C78" s="6"/>
      <c r="D78" s="37"/>
      <c r="E78" s="37"/>
    </row>
    <row r="79" spans="1:5" ht="12.75">
      <c r="A79" s="39"/>
      <c r="B79" s="6"/>
      <c r="C79" s="6"/>
      <c r="D79" s="37"/>
      <c r="E79" s="37"/>
    </row>
    <row r="80" spans="1:5" ht="12.75">
      <c r="A80" s="39"/>
      <c r="B80" s="6"/>
      <c r="C80" s="6"/>
      <c r="D80" s="37"/>
      <c r="E80" s="37"/>
    </row>
    <row r="81" spans="1:5" ht="12.75">
      <c r="A81" s="39"/>
      <c r="B81" s="6"/>
      <c r="C81" s="6"/>
      <c r="D81" s="37"/>
      <c r="E81" s="37"/>
    </row>
    <row r="82" spans="1:5" ht="12.75">
      <c r="A82" s="39"/>
      <c r="B82" s="494" t="s">
        <v>500</v>
      </c>
      <c r="C82" s="494"/>
      <c r="D82" s="494"/>
      <c r="E82" s="494"/>
    </row>
    <row r="83" spans="1:5" ht="12.75">
      <c r="A83" s="39"/>
      <c r="B83" s="39"/>
      <c r="C83" s="39"/>
      <c r="D83" s="40"/>
      <c r="E83" s="40"/>
    </row>
    <row r="84" spans="1:5" ht="12.75">
      <c r="A84" s="39"/>
      <c r="B84" s="39"/>
      <c r="C84" s="39"/>
      <c r="D84" s="40"/>
      <c r="E84" s="40"/>
    </row>
  </sheetData>
  <mergeCells count="9">
    <mergeCell ref="B82:E82"/>
    <mergeCell ref="A68:E68"/>
    <mergeCell ref="A70:C70"/>
    <mergeCell ref="B74:E74"/>
    <mergeCell ref="B75:E75"/>
    <mergeCell ref="A1:E1"/>
    <mergeCell ref="A5:E5"/>
    <mergeCell ref="A6:E6"/>
    <mergeCell ref="A7:E7"/>
  </mergeCells>
  <printOptions horizontalCentered="1"/>
  <pageMargins left="0.5118110236220472" right="0.1968503937007874" top="0.7480314960629921" bottom="0.984251968503937" header="0.5118110236220472" footer="0.2362204724409449"/>
  <pageSetup horizontalDpi="600" verticalDpi="600" orientation="portrait" paperSize="9" r:id="rId1"/>
  <headerFooter alignWithMargins="0">
    <oddFooter xml:space="preserve">&amp;L&amp;"Arial,Italic"&amp;8MCK:DCC&amp;R&amp;"Arial,Italic"&amp;8Bảng cân đối kế toán quý 4-2007 </oddFooter>
  </headerFooter>
</worksheet>
</file>

<file path=xl/worksheets/sheet2.xml><?xml version="1.0" encoding="utf-8"?>
<worksheet xmlns="http://schemas.openxmlformats.org/spreadsheetml/2006/main" xmlns:r="http://schemas.openxmlformats.org/officeDocument/2006/relationships">
  <dimension ref="A1:E40"/>
  <sheetViews>
    <sheetView workbookViewId="0" topLeftCell="A19">
      <selection activeCell="C43" sqref="C43"/>
    </sheetView>
  </sheetViews>
  <sheetFormatPr defaultColWidth="9.140625" defaultRowHeight="12.75"/>
  <cols>
    <col min="1" max="1" width="50.421875" style="9" customWidth="1"/>
    <col min="2" max="2" width="6.140625" style="18" customWidth="1"/>
    <col min="3" max="3" width="8.421875" style="18" customWidth="1"/>
    <col min="4" max="4" width="15.140625" style="42" customWidth="1"/>
    <col min="5" max="5" width="15.7109375" style="42" customWidth="1"/>
    <col min="6" max="16384" width="9.140625" style="9" customWidth="1"/>
  </cols>
  <sheetData>
    <row r="1" spans="1:5" ht="33">
      <c r="A1" s="490" t="s">
        <v>428</v>
      </c>
      <c r="B1" s="490"/>
      <c r="C1" s="490"/>
      <c r="D1" s="490"/>
      <c r="E1" s="490"/>
    </row>
    <row r="2" spans="1:5" ht="12.75">
      <c r="A2" s="41" t="s">
        <v>501</v>
      </c>
      <c r="E2" s="43" t="s">
        <v>502</v>
      </c>
    </row>
    <row r="3" ht="12.75">
      <c r="A3" s="14" t="s">
        <v>429</v>
      </c>
    </row>
    <row r="5" spans="1:5" ht="22.5">
      <c r="A5" s="495" t="s">
        <v>503</v>
      </c>
      <c r="B5" s="495"/>
      <c r="C5" s="495"/>
      <c r="D5" s="495"/>
      <c r="E5" s="495"/>
    </row>
    <row r="6" spans="1:5" ht="15.75">
      <c r="A6" s="492" t="s">
        <v>570</v>
      </c>
      <c r="B6" s="492"/>
      <c r="C6" s="492"/>
      <c r="D6" s="492"/>
      <c r="E6" s="492"/>
    </row>
    <row r="8" spans="1:5" s="18" customFormat="1" ht="31.5" customHeight="1" thickBot="1">
      <c r="A8" s="19" t="s">
        <v>436</v>
      </c>
      <c r="B8" s="19" t="s">
        <v>437</v>
      </c>
      <c r="C8" s="20" t="s">
        <v>504</v>
      </c>
      <c r="D8" s="44" t="s">
        <v>572</v>
      </c>
      <c r="E8" s="45" t="s">
        <v>505</v>
      </c>
    </row>
    <row r="9" spans="1:5" ht="19.5" customHeight="1" thickTop="1">
      <c r="A9" s="46" t="s">
        <v>506</v>
      </c>
      <c r="B9" s="47">
        <v>1</v>
      </c>
      <c r="C9" s="47" t="s">
        <v>590</v>
      </c>
      <c r="D9" s="80">
        <v>155463533795</v>
      </c>
      <c r="E9" s="80">
        <v>375442582399</v>
      </c>
    </row>
    <row r="10" spans="1:5" ht="19.5" customHeight="1">
      <c r="A10" s="25" t="s">
        <v>507</v>
      </c>
      <c r="B10" s="26">
        <v>2</v>
      </c>
      <c r="C10" s="26"/>
      <c r="D10" s="66"/>
      <c r="E10" s="66"/>
    </row>
    <row r="11" spans="1:5" ht="19.5" customHeight="1">
      <c r="A11" s="27" t="s">
        <v>508</v>
      </c>
      <c r="B11" s="28">
        <v>5</v>
      </c>
      <c r="C11" s="28"/>
      <c r="D11" s="66"/>
      <c r="E11" s="66"/>
    </row>
    <row r="12" spans="1:5" ht="19.5" customHeight="1">
      <c r="A12" s="27" t="s">
        <v>509</v>
      </c>
      <c r="B12" s="28">
        <v>6</v>
      </c>
      <c r="C12" s="28"/>
      <c r="D12" s="66"/>
      <c r="E12" s="66"/>
    </row>
    <row r="13" spans="1:5" ht="19.5" customHeight="1">
      <c r="A13" s="27" t="s">
        <v>510</v>
      </c>
      <c r="B13" s="28">
        <v>7</v>
      </c>
      <c r="C13" s="28"/>
      <c r="D13" s="66"/>
      <c r="E13" s="66"/>
    </row>
    <row r="14" spans="1:5" ht="19.5" customHeight="1">
      <c r="A14" s="27" t="s">
        <v>511</v>
      </c>
      <c r="B14" s="28">
        <v>8</v>
      </c>
      <c r="C14" s="28"/>
      <c r="D14" s="66"/>
      <c r="E14" s="66"/>
    </row>
    <row r="15" spans="1:5" ht="25.5" customHeight="1">
      <c r="A15" s="4" t="s">
        <v>512</v>
      </c>
      <c r="B15" s="26">
        <v>10</v>
      </c>
      <c r="C15" s="26"/>
      <c r="D15" s="65">
        <f>+D9-D10</f>
        <v>155463533795</v>
      </c>
      <c r="E15" s="65">
        <f>+E9-E10</f>
        <v>375442582399</v>
      </c>
    </row>
    <row r="16" spans="1:5" ht="19.5" customHeight="1">
      <c r="A16" s="27" t="s">
        <v>513</v>
      </c>
      <c r="B16" s="28">
        <v>11</v>
      </c>
      <c r="C16" s="28" t="s">
        <v>481</v>
      </c>
      <c r="D16" s="66">
        <v>142916976199</v>
      </c>
      <c r="E16" s="66">
        <v>347202470919</v>
      </c>
    </row>
    <row r="17" spans="1:5" ht="27" customHeight="1">
      <c r="A17" s="4" t="s">
        <v>514</v>
      </c>
      <c r="B17" s="26">
        <v>20</v>
      </c>
      <c r="C17" s="28"/>
      <c r="D17" s="65">
        <f>+D15-D16</f>
        <v>12546557596</v>
      </c>
      <c r="E17" s="65">
        <f>+E15-E16</f>
        <v>28240111480</v>
      </c>
    </row>
    <row r="18" spans="1:5" ht="19.5" customHeight="1">
      <c r="A18" s="27" t="s">
        <v>515</v>
      </c>
      <c r="B18" s="28">
        <v>21</v>
      </c>
      <c r="C18" s="28" t="s">
        <v>478</v>
      </c>
      <c r="D18" s="66">
        <v>5632919404</v>
      </c>
      <c r="E18" s="66">
        <v>11747700562</v>
      </c>
    </row>
    <row r="19" spans="1:5" ht="19.5" customHeight="1">
      <c r="A19" s="27" t="s">
        <v>516</v>
      </c>
      <c r="B19" s="28">
        <v>22</v>
      </c>
      <c r="C19" s="28" t="s">
        <v>483</v>
      </c>
      <c r="D19" s="66">
        <v>556417962</v>
      </c>
      <c r="E19" s="66">
        <v>2470762193</v>
      </c>
    </row>
    <row r="20" spans="1:5" s="14" customFormat="1" ht="19.5" customHeight="1">
      <c r="A20" s="48" t="s">
        <v>517</v>
      </c>
      <c r="B20" s="49">
        <v>23</v>
      </c>
      <c r="C20" s="49"/>
      <c r="D20" s="81">
        <f>+D19</f>
        <v>556417962</v>
      </c>
      <c r="E20" s="81">
        <f>+E19</f>
        <v>2470762193</v>
      </c>
    </row>
    <row r="21" spans="1:5" ht="19.5" customHeight="1">
      <c r="A21" s="27" t="s">
        <v>518</v>
      </c>
      <c r="B21" s="28">
        <v>24</v>
      </c>
      <c r="C21" s="28"/>
      <c r="D21" s="66"/>
      <c r="E21" s="66"/>
    </row>
    <row r="22" spans="1:5" ht="19.5" customHeight="1">
      <c r="A22" s="27" t="s">
        <v>519</v>
      </c>
      <c r="B22" s="28">
        <v>25</v>
      </c>
      <c r="C22" s="28"/>
      <c r="D22" s="66">
        <v>3735553871</v>
      </c>
      <c r="E22" s="66">
        <v>10768660021</v>
      </c>
    </row>
    <row r="23" spans="1:5" ht="26.25" customHeight="1">
      <c r="A23" s="4" t="s">
        <v>520</v>
      </c>
      <c r="B23" s="26">
        <v>30</v>
      </c>
      <c r="C23" s="28"/>
      <c r="D23" s="65">
        <f>+D17+D18-D19-D21-D22</f>
        <v>13887505167</v>
      </c>
      <c r="E23" s="65">
        <f>+E17+E18-E19-E21-E22</f>
        <v>26748389828</v>
      </c>
    </row>
    <row r="24" spans="1:5" ht="19.5" customHeight="1">
      <c r="A24" s="27" t="s">
        <v>521</v>
      </c>
      <c r="B24" s="28">
        <v>31</v>
      </c>
      <c r="C24" s="28"/>
      <c r="D24" s="66">
        <v>7727905</v>
      </c>
      <c r="E24" s="66">
        <v>568528098</v>
      </c>
    </row>
    <row r="25" spans="1:5" ht="19.5" customHeight="1">
      <c r="A25" s="27" t="s">
        <v>522</v>
      </c>
      <c r="B25" s="28">
        <v>32</v>
      </c>
      <c r="C25" s="28"/>
      <c r="D25" s="66"/>
      <c r="E25" s="66">
        <v>257483546</v>
      </c>
    </row>
    <row r="26" spans="1:5" ht="19.5" customHeight="1">
      <c r="A26" s="25" t="s">
        <v>523</v>
      </c>
      <c r="B26" s="26">
        <v>40</v>
      </c>
      <c r="C26" s="28"/>
      <c r="D26" s="65">
        <f>+D24-D25</f>
        <v>7727905</v>
      </c>
      <c r="E26" s="65">
        <f>+E24-E25</f>
        <v>311044552</v>
      </c>
    </row>
    <row r="27" spans="1:5" ht="19.5" customHeight="1">
      <c r="A27" s="25" t="s">
        <v>524</v>
      </c>
      <c r="B27" s="26">
        <v>50</v>
      </c>
      <c r="C27" s="28"/>
      <c r="D27" s="65">
        <f>+D23+D26</f>
        <v>13895233072</v>
      </c>
      <c r="E27" s="65">
        <f>+E23+E26</f>
        <v>27059434380</v>
      </c>
    </row>
    <row r="28" spans="1:5" ht="19.5" customHeight="1">
      <c r="A28" s="27" t="s">
        <v>525</v>
      </c>
      <c r="B28" s="28">
        <v>51</v>
      </c>
      <c r="C28" s="28"/>
      <c r="D28" s="66">
        <v>3869668341</v>
      </c>
      <c r="E28" s="66">
        <v>7555644706</v>
      </c>
    </row>
    <row r="29" spans="1:5" ht="19.5" customHeight="1">
      <c r="A29" s="27" t="s">
        <v>526</v>
      </c>
      <c r="B29" s="28">
        <v>52</v>
      </c>
      <c r="C29" s="28"/>
      <c r="D29" s="66"/>
      <c r="E29" s="66"/>
    </row>
    <row r="30" spans="1:5" ht="28.5" customHeight="1">
      <c r="A30" s="4" t="s">
        <v>527</v>
      </c>
      <c r="B30" s="26">
        <v>60</v>
      </c>
      <c r="C30" s="28"/>
      <c r="D30" s="65">
        <f>+D27-D28</f>
        <v>10025564731</v>
      </c>
      <c r="E30" s="65">
        <f>+E27-E28</f>
        <v>19503789674</v>
      </c>
    </row>
    <row r="31" spans="1:5" s="41" customFormat="1" ht="19.5" customHeight="1">
      <c r="A31" s="50" t="s">
        <v>528</v>
      </c>
      <c r="B31" s="51">
        <v>70</v>
      </c>
      <c r="C31" s="51"/>
      <c r="D31" s="82"/>
      <c r="E31" s="82"/>
    </row>
    <row r="33" spans="2:5" ht="12.75">
      <c r="B33" s="499" t="s">
        <v>571</v>
      </c>
      <c r="C33" s="499"/>
      <c r="D33" s="499"/>
      <c r="E33" s="499"/>
    </row>
    <row r="34" spans="2:5" ht="15.75" customHeight="1">
      <c r="B34" s="381" t="s">
        <v>430</v>
      </c>
      <c r="C34" s="381"/>
      <c r="D34" s="381"/>
      <c r="E34" s="381"/>
    </row>
    <row r="35" spans="2:5" ht="12.75">
      <c r="B35" s="52"/>
      <c r="C35" s="52"/>
      <c r="D35" s="7"/>
      <c r="E35" s="7"/>
    </row>
    <row r="36" spans="2:5" ht="12.75">
      <c r="B36" s="53"/>
      <c r="C36" s="53"/>
      <c r="D36" s="6"/>
      <c r="E36" s="6"/>
    </row>
    <row r="37" spans="2:5" ht="12.75">
      <c r="B37" s="53"/>
      <c r="C37" s="53"/>
      <c r="D37" s="6"/>
      <c r="E37" s="6"/>
    </row>
    <row r="38" spans="2:5" ht="12.75">
      <c r="B38" s="53"/>
      <c r="C38" s="53"/>
      <c r="D38" s="6"/>
      <c r="E38" s="6"/>
    </row>
    <row r="39" spans="2:5" ht="12.75">
      <c r="B39" s="53"/>
      <c r="C39" s="53"/>
      <c r="D39" s="6"/>
      <c r="E39" s="6"/>
    </row>
    <row r="40" spans="2:5" ht="15.75" customHeight="1">
      <c r="B40" s="494" t="s">
        <v>529</v>
      </c>
      <c r="C40" s="494"/>
      <c r="D40" s="494"/>
      <c r="E40" s="494"/>
    </row>
  </sheetData>
  <mergeCells count="6">
    <mergeCell ref="B34:E34"/>
    <mergeCell ref="B40:E40"/>
    <mergeCell ref="A1:E1"/>
    <mergeCell ref="A5:E5"/>
    <mergeCell ref="A6:E6"/>
    <mergeCell ref="B33:E33"/>
  </mergeCells>
  <printOptions horizontalCentered="1"/>
  <pageMargins left="0.5118110236220472" right="0" top="0.2362204724409449" bottom="0.5118110236220472" header="0.15748031496062992" footer="0"/>
  <pageSetup horizontalDpi="600" verticalDpi="600" orientation="portrait" r:id="rId1"/>
  <headerFooter alignWithMargins="0">
    <oddFooter>&amp;L&amp;"Arial,Italic"&amp;8MCK: DCC&amp;R&amp;"Arial,Italic"&amp;8Kết quả kinh doanh quý 4-2007</oddFooter>
  </headerFooter>
</worksheet>
</file>

<file path=xl/worksheets/sheet3.xml><?xml version="1.0" encoding="utf-8"?>
<worksheet xmlns="http://schemas.openxmlformats.org/spreadsheetml/2006/main" xmlns:r="http://schemas.openxmlformats.org/officeDocument/2006/relationships">
  <dimension ref="A1:E47"/>
  <sheetViews>
    <sheetView workbookViewId="0" topLeftCell="A25">
      <selection activeCell="D10" sqref="D10:E39"/>
    </sheetView>
  </sheetViews>
  <sheetFormatPr defaultColWidth="9.140625" defaultRowHeight="12.75"/>
  <cols>
    <col min="1" max="1" width="57.8515625" style="9" customWidth="1"/>
    <col min="2" max="2" width="5.421875" style="18" customWidth="1"/>
    <col min="3" max="3" width="6.7109375" style="42" customWidth="1"/>
    <col min="4" max="4" width="16.140625" style="42" customWidth="1"/>
    <col min="5" max="5" width="17.7109375" style="42" customWidth="1"/>
    <col min="6" max="16384" width="9.140625" style="9" customWidth="1"/>
  </cols>
  <sheetData>
    <row r="1" spans="1:5" ht="33.75">
      <c r="A1" s="490" t="s">
        <v>428</v>
      </c>
      <c r="B1" s="490"/>
      <c r="C1" s="490"/>
      <c r="D1" s="490"/>
      <c r="E1" s="490"/>
    </row>
    <row r="2" spans="1:5" ht="15.75" customHeight="1">
      <c r="A2" s="12" t="s">
        <v>530</v>
      </c>
      <c r="C2" s="18"/>
      <c r="E2" s="54" t="s">
        <v>531</v>
      </c>
    </row>
    <row r="3" spans="1:5" ht="15.75" customHeight="1">
      <c r="A3" s="14" t="s">
        <v>532</v>
      </c>
      <c r="C3" s="18"/>
      <c r="E3" s="55"/>
    </row>
    <row r="4" spans="1:5" s="56" customFormat="1" ht="26.25" customHeight="1">
      <c r="A4" s="495" t="s">
        <v>533</v>
      </c>
      <c r="B4" s="495"/>
      <c r="C4" s="495"/>
      <c r="D4" s="495"/>
      <c r="E4" s="495"/>
    </row>
    <row r="5" spans="1:5" s="56" customFormat="1" ht="15.75" customHeight="1">
      <c r="A5" s="382" t="s">
        <v>534</v>
      </c>
      <c r="B5" s="382"/>
      <c r="C5" s="382"/>
      <c r="D5" s="382"/>
      <c r="E5" s="382"/>
    </row>
    <row r="6" spans="1:5" s="56" customFormat="1" ht="15" customHeight="1">
      <c r="A6" s="382" t="s">
        <v>581</v>
      </c>
      <c r="B6" s="382"/>
      <c r="C6" s="382"/>
      <c r="D6" s="382"/>
      <c r="E6" s="382"/>
    </row>
    <row r="7" spans="3:5" ht="9.75" customHeight="1">
      <c r="C7" s="18"/>
      <c r="E7" s="57" t="s">
        <v>535</v>
      </c>
    </row>
    <row r="8" spans="1:5" s="18" customFormat="1" ht="29.25" customHeight="1">
      <c r="A8" s="323" t="s">
        <v>536</v>
      </c>
      <c r="B8" s="500" t="s">
        <v>537</v>
      </c>
      <c r="C8" s="500" t="s">
        <v>504</v>
      </c>
      <c r="D8" s="502" t="s">
        <v>538</v>
      </c>
      <c r="E8" s="503"/>
    </row>
    <row r="9" spans="1:5" s="18" customFormat="1" ht="13.5" customHeight="1" thickBot="1">
      <c r="A9" s="138"/>
      <c r="B9" s="501"/>
      <c r="C9" s="501"/>
      <c r="D9" s="58" t="s">
        <v>539</v>
      </c>
      <c r="E9" s="58" t="s">
        <v>540</v>
      </c>
    </row>
    <row r="10" spans="1:5" ht="16.5" customHeight="1" thickTop="1">
      <c r="A10" s="2" t="s">
        <v>541</v>
      </c>
      <c r="B10" s="59"/>
      <c r="C10" s="60"/>
      <c r="D10" s="83"/>
      <c r="E10" s="83"/>
    </row>
    <row r="11" spans="1:5" ht="16.5" customHeight="1">
      <c r="A11" s="3" t="s">
        <v>542</v>
      </c>
      <c r="B11" s="61">
        <v>1</v>
      </c>
      <c r="C11" s="3"/>
      <c r="D11" s="84">
        <v>335845240769</v>
      </c>
      <c r="E11" s="84">
        <v>276984588305</v>
      </c>
    </row>
    <row r="12" spans="1:5" ht="16.5" customHeight="1">
      <c r="A12" s="3" t="s">
        <v>543</v>
      </c>
      <c r="B12" s="61">
        <v>2</v>
      </c>
      <c r="C12" s="3"/>
      <c r="D12" s="84">
        <v>-226537792770</v>
      </c>
      <c r="E12" s="84">
        <v>-199680294213</v>
      </c>
    </row>
    <row r="13" spans="1:5" ht="16.5" customHeight="1">
      <c r="A13" s="3" t="s">
        <v>544</v>
      </c>
      <c r="B13" s="61">
        <v>3</v>
      </c>
      <c r="C13" s="3"/>
      <c r="D13" s="84">
        <v>-10799502486</v>
      </c>
      <c r="E13" s="84">
        <v>-6241465385</v>
      </c>
    </row>
    <row r="14" spans="1:5" ht="16.5" customHeight="1">
      <c r="A14" s="3" t="s">
        <v>545</v>
      </c>
      <c r="B14" s="61">
        <v>4</v>
      </c>
      <c r="C14" s="3"/>
      <c r="D14" s="84">
        <v>-2481852069</v>
      </c>
      <c r="E14" s="84">
        <v>-1180838379</v>
      </c>
    </row>
    <row r="15" spans="1:5" ht="16.5" customHeight="1">
      <c r="A15" s="3" t="s">
        <v>546</v>
      </c>
      <c r="B15" s="61">
        <v>5</v>
      </c>
      <c r="C15" s="3"/>
      <c r="D15" s="84">
        <v>-3231424358</v>
      </c>
      <c r="E15" s="84">
        <v>-2410813410</v>
      </c>
    </row>
    <row r="16" spans="1:5" ht="16.5" customHeight="1">
      <c r="A16" s="3" t="s">
        <v>547</v>
      </c>
      <c r="B16" s="61">
        <v>6</v>
      </c>
      <c r="C16" s="3"/>
      <c r="D16" s="84">
        <v>104572160279</v>
      </c>
      <c r="E16" s="84">
        <v>17888753833</v>
      </c>
    </row>
    <row r="17" spans="1:5" ht="16.5" customHeight="1">
      <c r="A17" s="3" t="s">
        <v>0</v>
      </c>
      <c r="B17" s="61">
        <v>7</v>
      </c>
      <c r="C17" s="3"/>
      <c r="D17" s="84">
        <v>-258703178801</v>
      </c>
      <c r="E17" s="84">
        <v>-137906494055</v>
      </c>
    </row>
    <row r="18" spans="1:5" ht="16.5" customHeight="1">
      <c r="A18" s="4" t="s">
        <v>548</v>
      </c>
      <c r="B18" s="62">
        <v>20</v>
      </c>
      <c r="C18" s="3"/>
      <c r="D18" s="85">
        <f>+SUM(D11:D17)</f>
        <v>-61336349436</v>
      </c>
      <c r="E18" s="85">
        <f>+SUM(E11:E17)</f>
        <v>-52546563304</v>
      </c>
    </row>
    <row r="19" spans="1:5" ht="16.5" customHeight="1">
      <c r="A19" s="4" t="s">
        <v>549</v>
      </c>
      <c r="B19" s="61"/>
      <c r="C19" s="3"/>
      <c r="D19" s="84"/>
      <c r="E19" s="84"/>
    </row>
    <row r="20" spans="1:5" ht="16.5" customHeight="1">
      <c r="A20" s="3" t="s">
        <v>550</v>
      </c>
      <c r="B20" s="61">
        <v>21</v>
      </c>
      <c r="C20" s="3"/>
      <c r="D20" s="84">
        <v>-1557611053</v>
      </c>
      <c r="E20" s="84">
        <v>-1290222929</v>
      </c>
    </row>
    <row r="21" spans="1:5" ht="16.5" customHeight="1">
      <c r="A21" s="3" t="s">
        <v>551</v>
      </c>
      <c r="B21" s="61">
        <v>22</v>
      </c>
      <c r="C21" s="3"/>
      <c r="D21" s="84">
        <v>199200000</v>
      </c>
      <c r="E21" s="84">
        <v>259046545</v>
      </c>
    </row>
    <row r="22" spans="1:5" ht="16.5" customHeight="1">
      <c r="A22" s="3" t="s">
        <v>552</v>
      </c>
      <c r="B22" s="61">
        <v>23</v>
      </c>
      <c r="C22" s="3"/>
      <c r="D22" s="84">
        <v>-148891027130</v>
      </c>
      <c r="E22" s="84">
        <v>-7000000000</v>
      </c>
    </row>
    <row r="23" spans="1:5" ht="16.5" customHeight="1">
      <c r="A23" s="3" t="s">
        <v>553</v>
      </c>
      <c r="B23" s="61">
        <v>24</v>
      </c>
      <c r="C23" s="3"/>
      <c r="D23" s="84">
        <v>58000000000</v>
      </c>
      <c r="E23" s="84">
        <v>24000000000</v>
      </c>
    </row>
    <row r="24" spans="1:5" ht="16.5" customHeight="1">
      <c r="A24" s="3" t="s">
        <v>554</v>
      </c>
      <c r="B24" s="61">
        <v>25</v>
      </c>
      <c r="C24" s="3"/>
      <c r="D24" s="84"/>
      <c r="E24" s="84"/>
    </row>
    <row r="25" spans="1:5" ht="16.5" customHeight="1">
      <c r="A25" s="3" t="s">
        <v>555</v>
      </c>
      <c r="B25" s="61">
        <v>26</v>
      </c>
      <c r="C25" s="3"/>
      <c r="D25" s="84"/>
      <c r="E25" s="84"/>
    </row>
    <row r="26" spans="1:5" ht="16.5" customHeight="1">
      <c r="A26" s="3" t="s">
        <v>556</v>
      </c>
      <c r="B26" s="61">
        <v>27</v>
      </c>
      <c r="C26" s="3"/>
      <c r="D26" s="84">
        <v>3974404571</v>
      </c>
      <c r="E26" s="84">
        <v>1529342127</v>
      </c>
    </row>
    <row r="27" spans="1:5" ht="16.5" customHeight="1">
      <c r="A27" s="4" t="s">
        <v>557</v>
      </c>
      <c r="B27" s="62">
        <v>30</v>
      </c>
      <c r="C27" s="3"/>
      <c r="D27" s="85">
        <f>+SUM(D19:D26)</f>
        <v>-88275033612</v>
      </c>
      <c r="E27" s="85">
        <f>+SUM(E19:E26)</f>
        <v>17498165743</v>
      </c>
    </row>
    <row r="28" spans="1:5" ht="16.5" customHeight="1">
      <c r="A28" s="4" t="s">
        <v>558</v>
      </c>
      <c r="B28" s="61"/>
      <c r="C28" s="3"/>
      <c r="D28" s="84"/>
      <c r="E28" s="84"/>
    </row>
    <row r="29" spans="1:5" ht="16.5" customHeight="1">
      <c r="A29" s="3" t="s">
        <v>559</v>
      </c>
      <c r="B29" s="61">
        <v>31</v>
      </c>
      <c r="C29" s="3"/>
      <c r="D29" s="84">
        <v>146323600000</v>
      </c>
      <c r="E29" s="84">
        <v>4000000000</v>
      </c>
    </row>
    <row r="30" spans="1:5" ht="25.5">
      <c r="A30" s="3" t="s">
        <v>560</v>
      </c>
      <c r="B30" s="61">
        <v>32</v>
      </c>
      <c r="C30" s="3"/>
      <c r="D30" s="84"/>
      <c r="E30" s="84">
        <v>-250000000</v>
      </c>
    </row>
    <row r="31" spans="1:5" ht="16.5" customHeight="1">
      <c r="A31" s="3" t="s">
        <v>561</v>
      </c>
      <c r="B31" s="61">
        <v>33</v>
      </c>
      <c r="C31" s="3"/>
      <c r="D31" s="84">
        <v>40098122931</v>
      </c>
      <c r="E31" s="84">
        <v>42331097543</v>
      </c>
    </row>
    <row r="32" spans="1:5" ht="16.5" customHeight="1">
      <c r="A32" s="3" t="s">
        <v>562</v>
      </c>
      <c r="B32" s="61">
        <v>34</v>
      </c>
      <c r="C32" s="3"/>
      <c r="D32" s="84">
        <v>-53295949613</v>
      </c>
      <c r="E32" s="84">
        <v>-413616727</v>
      </c>
    </row>
    <row r="33" spans="1:5" ht="16.5" customHeight="1">
      <c r="A33" s="3" t="s">
        <v>563</v>
      </c>
      <c r="B33" s="61">
        <v>35</v>
      </c>
      <c r="C33" s="3"/>
      <c r="D33" s="84"/>
      <c r="E33" s="84"/>
    </row>
    <row r="34" spans="1:5" ht="16.5" customHeight="1">
      <c r="A34" s="3" t="s">
        <v>564</v>
      </c>
      <c r="B34" s="61">
        <v>36</v>
      </c>
      <c r="C34" s="3"/>
      <c r="D34" s="84">
        <v>-2250000000</v>
      </c>
      <c r="E34" s="84">
        <v>-2285700000</v>
      </c>
    </row>
    <row r="35" spans="1:5" ht="16.5" customHeight="1">
      <c r="A35" s="4" t="s">
        <v>565</v>
      </c>
      <c r="B35" s="62">
        <v>40</v>
      </c>
      <c r="C35" s="3"/>
      <c r="D35" s="85">
        <f>+SUM(D29:D34)</f>
        <v>130875773318</v>
      </c>
      <c r="E35" s="85">
        <f>+SUM(E29:E34)</f>
        <v>43381780816</v>
      </c>
    </row>
    <row r="36" spans="1:5" ht="16.5" customHeight="1">
      <c r="A36" s="4" t="s">
        <v>566</v>
      </c>
      <c r="B36" s="62">
        <v>50</v>
      </c>
      <c r="C36" s="3"/>
      <c r="D36" s="85">
        <f>+D18+D27+D35</f>
        <v>-18735609730</v>
      </c>
      <c r="E36" s="85">
        <f>+E18+E27+E35</f>
        <v>8333383255</v>
      </c>
    </row>
    <row r="37" spans="1:5" ht="16.5" customHeight="1">
      <c r="A37" s="4" t="s">
        <v>567</v>
      </c>
      <c r="B37" s="62">
        <v>60</v>
      </c>
      <c r="C37" s="3"/>
      <c r="D37" s="85">
        <v>25855645585</v>
      </c>
      <c r="E37" s="85">
        <v>17511666015</v>
      </c>
    </row>
    <row r="38" spans="1:5" ht="16.5" customHeight="1">
      <c r="A38" s="3" t="s">
        <v>568</v>
      </c>
      <c r="B38" s="61">
        <v>61</v>
      </c>
      <c r="C38" s="3"/>
      <c r="D38" s="84"/>
      <c r="E38" s="84">
        <v>10596315</v>
      </c>
    </row>
    <row r="39" spans="1:5" ht="16.5" customHeight="1">
      <c r="A39" s="5" t="s">
        <v>569</v>
      </c>
      <c r="B39" s="63">
        <v>70</v>
      </c>
      <c r="C39" s="64"/>
      <c r="D39" s="86">
        <f>D36+D37</f>
        <v>7120035855</v>
      </c>
      <c r="E39" s="86">
        <f>E36+E37+E38</f>
        <v>25855645585</v>
      </c>
    </row>
    <row r="40" ht="9.75" customHeight="1"/>
    <row r="41" spans="2:5" ht="12.75">
      <c r="B41" s="499" t="s">
        <v>571</v>
      </c>
      <c r="C41" s="499"/>
      <c r="D41" s="499"/>
      <c r="E41" s="499"/>
    </row>
    <row r="42" spans="2:5" ht="12.75">
      <c r="B42" s="381" t="s">
        <v>430</v>
      </c>
      <c r="C42" s="381"/>
      <c r="D42" s="381"/>
      <c r="E42" s="381"/>
    </row>
    <row r="43" spans="2:5" ht="12.75">
      <c r="B43" s="53"/>
      <c r="C43" s="6"/>
      <c r="D43" s="6"/>
      <c r="E43" s="6"/>
    </row>
    <row r="44" spans="2:5" ht="12.75">
      <c r="B44" s="53"/>
      <c r="C44" s="6"/>
      <c r="D44" s="6"/>
      <c r="E44" s="6"/>
    </row>
    <row r="45" spans="2:5" ht="12.75">
      <c r="B45" s="53"/>
      <c r="C45" s="6"/>
      <c r="D45" s="6"/>
      <c r="E45" s="6"/>
    </row>
    <row r="46" spans="2:5" ht="12.75">
      <c r="B46" s="53"/>
      <c r="C46" s="6"/>
      <c r="D46" s="6"/>
      <c r="E46" s="6"/>
    </row>
    <row r="47" spans="2:5" ht="12.75">
      <c r="B47" s="494" t="s">
        <v>431</v>
      </c>
      <c r="C47" s="494"/>
      <c r="D47" s="494"/>
      <c r="E47" s="494"/>
    </row>
  </sheetData>
  <mergeCells count="11">
    <mergeCell ref="B41:E41"/>
    <mergeCell ref="B42:E42"/>
    <mergeCell ref="B47:E47"/>
    <mergeCell ref="A8:A9"/>
    <mergeCell ref="B8:B9"/>
    <mergeCell ref="C8:C9"/>
    <mergeCell ref="D8:E8"/>
    <mergeCell ref="A1:E1"/>
    <mergeCell ref="A4:E4"/>
    <mergeCell ref="A5:E5"/>
    <mergeCell ref="A6:E6"/>
  </mergeCells>
  <printOptions horizontalCentered="1"/>
  <pageMargins left="0.2362204724409449" right="0.2362204724409449" top="0.2362204724409449" bottom="0.2362204724409449" header="0.5118110236220472" footer="0"/>
  <pageSetup horizontalDpi="600" verticalDpi="600" orientation="portrait" r:id="rId3"/>
  <headerFooter alignWithMargins="0">
    <oddFooter>&amp;L&amp;"Arial,Italic"&amp;8MCK: DCC&amp;R&amp;"Arial,Italic"&amp;8Lưu chuyển tiền tệ quý 4-2007</oddFooter>
  </headerFooter>
  <legacyDrawing r:id="rId2"/>
</worksheet>
</file>

<file path=xl/worksheets/sheet4.xml><?xml version="1.0" encoding="utf-8"?>
<worksheet xmlns="http://schemas.openxmlformats.org/spreadsheetml/2006/main" xmlns:r="http://schemas.openxmlformats.org/officeDocument/2006/relationships">
  <dimension ref="A1:L660"/>
  <sheetViews>
    <sheetView tabSelected="1" workbookViewId="0" topLeftCell="A234">
      <selection activeCell="J447" sqref="J447"/>
    </sheetView>
  </sheetViews>
  <sheetFormatPr defaultColWidth="9.140625" defaultRowHeight="12.75"/>
  <cols>
    <col min="1" max="1" width="2.421875" style="111" customWidth="1"/>
    <col min="2" max="2" width="2.421875" style="126" customWidth="1"/>
    <col min="3" max="3" width="22.7109375" style="111" customWidth="1"/>
    <col min="4" max="4" width="16.421875" style="111" customWidth="1"/>
    <col min="5" max="5" width="15.57421875" style="111" customWidth="1"/>
    <col min="6" max="6" width="16.421875" style="115" customWidth="1"/>
    <col min="7" max="7" width="18.7109375" style="116" customWidth="1"/>
    <col min="8" max="8" width="18.7109375" style="117" customWidth="1"/>
    <col min="9" max="9" width="19.28125" style="110" customWidth="1"/>
    <col min="10" max="10" width="17.7109375" style="96" customWidth="1"/>
    <col min="11" max="11" width="16.57421875" style="111" customWidth="1"/>
    <col min="12" max="12" width="10.00390625" style="111" customWidth="1"/>
    <col min="13" max="13" width="13.140625" style="111" customWidth="1"/>
    <col min="14" max="14" width="9.140625" style="111" customWidth="1"/>
    <col min="15" max="15" width="14.8515625" style="111" customWidth="1"/>
    <col min="16" max="16384" width="9.140625" style="111" customWidth="1"/>
  </cols>
  <sheetData>
    <row r="1" spans="1:11" s="89" customFormat="1" ht="45" customHeight="1">
      <c r="A1" s="538" t="s">
        <v>428</v>
      </c>
      <c r="B1" s="538"/>
      <c r="C1" s="538"/>
      <c r="D1" s="538"/>
      <c r="E1" s="538"/>
      <c r="F1" s="538"/>
      <c r="G1" s="538"/>
      <c r="H1" s="538"/>
      <c r="I1" s="87"/>
      <c r="J1" s="88"/>
      <c r="K1" s="88"/>
    </row>
    <row r="2" spans="1:11" s="89" customFormat="1" ht="21.75" customHeight="1">
      <c r="A2" s="90" t="s">
        <v>1</v>
      </c>
      <c r="B2" s="90"/>
      <c r="C2" s="91"/>
      <c r="D2" s="91"/>
      <c r="E2" s="91"/>
      <c r="F2" s="90"/>
      <c r="G2" s="92"/>
      <c r="H2" s="93" t="s">
        <v>2</v>
      </c>
      <c r="I2" s="87"/>
      <c r="J2" s="88"/>
      <c r="K2" s="88"/>
    </row>
    <row r="3" spans="1:11" s="89" customFormat="1" ht="21.75" customHeight="1">
      <c r="A3" s="90" t="s">
        <v>3</v>
      </c>
      <c r="B3" s="90"/>
      <c r="C3" s="91"/>
      <c r="D3" s="91"/>
      <c r="E3" s="91"/>
      <c r="F3" s="90"/>
      <c r="G3" s="92"/>
      <c r="H3" s="94"/>
      <c r="I3" s="87"/>
      <c r="J3" s="88"/>
      <c r="K3" s="88"/>
    </row>
    <row r="4" spans="1:11" s="89" customFormat="1" ht="21.75" customHeight="1">
      <c r="A4" s="90" t="s">
        <v>4</v>
      </c>
      <c r="B4" s="90"/>
      <c r="C4" s="91"/>
      <c r="D4" s="91"/>
      <c r="E4" s="91"/>
      <c r="F4" s="90"/>
      <c r="G4" s="92"/>
      <c r="H4" s="94"/>
      <c r="I4" s="87"/>
      <c r="J4" s="88"/>
      <c r="K4" s="88"/>
    </row>
    <row r="5" spans="1:11" s="89" customFormat="1" ht="12" customHeight="1">
      <c r="A5" s="90"/>
      <c r="B5" s="90"/>
      <c r="C5" s="91"/>
      <c r="D5" s="91"/>
      <c r="E5" s="91"/>
      <c r="F5" s="90"/>
      <c r="G5" s="92"/>
      <c r="H5" s="94"/>
      <c r="I5" s="87"/>
      <c r="J5" s="88"/>
      <c r="K5" s="88"/>
    </row>
    <row r="6" spans="1:11" s="89" customFormat="1" ht="30" customHeight="1">
      <c r="A6" s="539" t="s">
        <v>5</v>
      </c>
      <c r="B6" s="539"/>
      <c r="C6" s="539"/>
      <c r="D6" s="539"/>
      <c r="E6" s="539"/>
      <c r="F6" s="539"/>
      <c r="G6" s="539"/>
      <c r="H6" s="539"/>
      <c r="I6" s="95"/>
      <c r="J6" s="96"/>
      <c r="K6" s="97"/>
    </row>
    <row r="7" spans="1:11" s="89" customFormat="1" ht="30" customHeight="1">
      <c r="A7" s="540" t="s">
        <v>6</v>
      </c>
      <c r="B7" s="540"/>
      <c r="C7" s="540"/>
      <c r="D7" s="540"/>
      <c r="E7" s="540"/>
      <c r="F7" s="540"/>
      <c r="G7" s="540"/>
      <c r="H7" s="540"/>
      <c r="I7" s="95"/>
      <c r="J7" s="96"/>
      <c r="K7" s="97"/>
    </row>
    <row r="8" spans="1:10" s="89" customFormat="1" ht="16.5" customHeight="1" thickBot="1">
      <c r="A8" s="98"/>
      <c r="B8" s="99"/>
      <c r="C8" s="98"/>
      <c r="D8" s="98"/>
      <c r="E8" s="98"/>
      <c r="F8" s="100"/>
      <c r="G8" s="101"/>
      <c r="H8" s="102" t="s">
        <v>7</v>
      </c>
      <c r="I8" s="103"/>
      <c r="J8" s="96"/>
    </row>
    <row r="9" spans="1:8" ht="18" customHeight="1" thickTop="1">
      <c r="A9" s="104"/>
      <c r="B9" s="105"/>
      <c r="C9" s="106"/>
      <c r="D9" s="106"/>
      <c r="E9" s="106"/>
      <c r="F9" s="107"/>
      <c r="G9" s="108"/>
      <c r="H9" s="109"/>
    </row>
    <row r="10" spans="1:5" ht="19.5" customHeight="1">
      <c r="A10" s="112" t="s">
        <v>8</v>
      </c>
      <c r="B10" s="113"/>
      <c r="C10" s="114" t="s">
        <v>9</v>
      </c>
      <c r="D10" s="114"/>
      <c r="E10" s="114"/>
    </row>
    <row r="11" spans="1:5" ht="19.5" customHeight="1">
      <c r="A11" s="112"/>
      <c r="B11" s="118" t="s">
        <v>10</v>
      </c>
      <c r="C11" s="114" t="s">
        <v>11</v>
      </c>
      <c r="D11" s="114"/>
      <c r="E11" s="114"/>
    </row>
    <row r="12" spans="1:8" ht="66" customHeight="1">
      <c r="A12" s="119"/>
      <c r="B12" s="120"/>
      <c r="C12" s="531" t="s">
        <v>12</v>
      </c>
      <c r="D12" s="531"/>
      <c r="E12" s="531"/>
      <c r="F12" s="532"/>
      <c r="G12" s="532"/>
      <c r="H12" s="532"/>
    </row>
    <row r="13" spans="1:8" ht="24.75" customHeight="1">
      <c r="A13" s="119"/>
      <c r="B13" s="120"/>
      <c r="C13" s="535" t="s">
        <v>13</v>
      </c>
      <c r="D13" s="536"/>
      <c r="E13" s="536"/>
      <c r="F13" s="536"/>
      <c r="G13" s="536"/>
      <c r="H13" s="536"/>
    </row>
    <row r="14" spans="1:5" ht="19.5" customHeight="1">
      <c r="A14" s="112"/>
      <c r="B14" s="118" t="s">
        <v>14</v>
      </c>
      <c r="C14" s="114" t="s">
        <v>15</v>
      </c>
      <c r="D14" s="114"/>
      <c r="E14" s="114"/>
    </row>
    <row r="15" spans="1:8" ht="19.5" customHeight="1">
      <c r="A15" s="119"/>
      <c r="B15" s="120"/>
      <c r="C15" s="535" t="s">
        <v>16</v>
      </c>
      <c r="D15" s="535"/>
      <c r="E15" s="535"/>
      <c r="F15" s="535"/>
      <c r="G15" s="535"/>
      <c r="H15" s="535"/>
    </row>
    <row r="16" spans="1:5" ht="19.5" customHeight="1">
      <c r="A16" s="118"/>
      <c r="B16" s="118" t="s">
        <v>17</v>
      </c>
      <c r="C16" s="114" t="s">
        <v>18</v>
      </c>
      <c r="D16" s="114"/>
      <c r="E16" s="114"/>
    </row>
    <row r="17" spans="1:8" ht="34.5" customHeight="1">
      <c r="A17" s="119"/>
      <c r="B17" s="120"/>
      <c r="C17" s="535" t="s">
        <v>19</v>
      </c>
      <c r="D17" s="535"/>
      <c r="E17" s="535"/>
      <c r="F17" s="535"/>
      <c r="G17" s="535"/>
      <c r="H17" s="535"/>
    </row>
    <row r="18" spans="1:5" ht="19.5" customHeight="1">
      <c r="A18" s="112"/>
      <c r="B18" s="118" t="s">
        <v>20</v>
      </c>
      <c r="C18" s="114" t="s">
        <v>21</v>
      </c>
      <c r="D18" s="114"/>
      <c r="E18" s="114"/>
    </row>
    <row r="19" spans="1:8" ht="80.25" customHeight="1">
      <c r="A19" s="112"/>
      <c r="B19" s="118"/>
      <c r="C19" s="531" t="s">
        <v>22</v>
      </c>
      <c r="D19" s="531"/>
      <c r="E19" s="531"/>
      <c r="F19" s="532"/>
      <c r="G19" s="532"/>
      <c r="H19" s="532"/>
    </row>
    <row r="20" spans="1:8" ht="34.5" customHeight="1">
      <c r="A20" s="112"/>
      <c r="B20" s="118"/>
      <c r="C20" s="535" t="s">
        <v>23</v>
      </c>
      <c r="D20" s="536"/>
      <c r="E20" s="536"/>
      <c r="F20" s="536"/>
      <c r="G20" s="536"/>
      <c r="H20" s="536"/>
    </row>
    <row r="21" spans="1:5" ht="19.5" customHeight="1">
      <c r="A21" s="112" t="s">
        <v>24</v>
      </c>
      <c r="B21" s="113"/>
      <c r="C21" s="114" t="s">
        <v>25</v>
      </c>
      <c r="D21" s="114"/>
      <c r="E21" s="114"/>
    </row>
    <row r="22" spans="1:5" ht="19.5" customHeight="1">
      <c r="A22" s="112"/>
      <c r="B22" s="118" t="s">
        <v>10</v>
      </c>
      <c r="C22" s="114" t="s">
        <v>26</v>
      </c>
      <c r="D22" s="114"/>
      <c r="E22" s="114"/>
    </row>
    <row r="23" spans="1:7" ht="19.5" customHeight="1">
      <c r="A23" s="112"/>
      <c r="B23" s="113"/>
      <c r="C23" s="123" t="s">
        <v>27</v>
      </c>
      <c r="D23" s="123"/>
      <c r="E23" s="123"/>
      <c r="F23" s="123"/>
      <c r="G23" s="124"/>
    </row>
    <row r="24" spans="1:5" ht="19.5" customHeight="1">
      <c r="A24" s="112"/>
      <c r="B24" s="118" t="s">
        <v>14</v>
      </c>
      <c r="C24" s="114" t="s">
        <v>28</v>
      </c>
      <c r="D24" s="114"/>
      <c r="E24" s="114"/>
    </row>
    <row r="25" spans="1:8" ht="19.5" customHeight="1">
      <c r="A25" s="125"/>
      <c r="C25" s="123" t="s">
        <v>29</v>
      </c>
      <c r="D25" s="123"/>
      <c r="E25" s="123"/>
      <c r="F25" s="122"/>
      <c r="G25" s="127"/>
      <c r="H25" s="128"/>
    </row>
    <row r="26" spans="1:5" ht="19.5" customHeight="1">
      <c r="A26" s="112" t="s">
        <v>30</v>
      </c>
      <c r="B26" s="113"/>
      <c r="C26" s="114" t="s">
        <v>31</v>
      </c>
      <c r="D26" s="114"/>
      <c r="E26" s="114"/>
    </row>
    <row r="27" spans="1:5" ht="19.5" customHeight="1">
      <c r="A27" s="112"/>
      <c r="B27" s="118" t="s">
        <v>10</v>
      </c>
      <c r="C27" s="114" t="s">
        <v>32</v>
      </c>
      <c r="D27" s="114"/>
      <c r="E27" s="114"/>
    </row>
    <row r="28" spans="1:8" ht="34.5" customHeight="1">
      <c r="A28" s="125"/>
      <c r="C28" s="537" t="s">
        <v>33</v>
      </c>
      <c r="D28" s="537"/>
      <c r="E28" s="537"/>
      <c r="F28" s="531"/>
      <c r="G28" s="531"/>
      <c r="H28" s="531"/>
    </row>
    <row r="29" spans="1:5" ht="19.5" customHeight="1">
      <c r="A29" s="112"/>
      <c r="B29" s="118" t="s">
        <v>14</v>
      </c>
      <c r="C29" s="114" t="s">
        <v>34</v>
      </c>
      <c r="D29" s="114"/>
      <c r="E29" s="114"/>
    </row>
    <row r="30" spans="1:8" ht="19.5" customHeight="1">
      <c r="A30" s="112"/>
      <c r="B30" s="118"/>
      <c r="C30" s="537" t="s">
        <v>35</v>
      </c>
      <c r="D30" s="537"/>
      <c r="E30" s="537"/>
      <c r="F30" s="531"/>
      <c r="G30" s="531"/>
      <c r="H30" s="531"/>
    </row>
    <row r="31" spans="1:10" s="114" customFormat="1" ht="19.5" customHeight="1">
      <c r="A31" s="112"/>
      <c r="B31" s="118" t="s">
        <v>17</v>
      </c>
      <c r="C31" s="114" t="s">
        <v>36</v>
      </c>
      <c r="F31" s="129"/>
      <c r="G31" s="130"/>
      <c r="H31" s="131"/>
      <c r="I31" s="110"/>
      <c r="J31" s="96"/>
    </row>
    <row r="32" spans="1:8" ht="19.5" customHeight="1">
      <c r="A32" s="125"/>
      <c r="C32" s="123" t="s">
        <v>37</v>
      </c>
      <c r="D32" s="121"/>
      <c r="E32" s="121"/>
      <c r="F32" s="122"/>
      <c r="G32" s="127"/>
      <c r="H32" s="128"/>
    </row>
    <row r="33" spans="1:5" ht="25.5" customHeight="1">
      <c r="A33" s="112" t="s">
        <v>38</v>
      </c>
      <c r="B33" s="113"/>
      <c r="C33" s="114" t="s">
        <v>39</v>
      </c>
      <c r="D33" s="114"/>
      <c r="E33" s="114"/>
    </row>
    <row r="34" spans="1:8" ht="21.75" customHeight="1">
      <c r="A34" s="112"/>
      <c r="B34" s="113"/>
      <c r="C34" s="531" t="s">
        <v>40</v>
      </c>
      <c r="D34" s="531"/>
      <c r="E34" s="531"/>
      <c r="F34" s="532"/>
      <c r="G34" s="532"/>
      <c r="H34" s="532"/>
    </row>
    <row r="35" spans="1:5" ht="24.75" customHeight="1">
      <c r="A35" s="112" t="s">
        <v>41</v>
      </c>
      <c r="B35" s="113"/>
      <c r="C35" s="114" t="s">
        <v>42</v>
      </c>
      <c r="D35" s="114"/>
      <c r="E35" s="114"/>
    </row>
    <row r="36" spans="1:5" ht="21.75" customHeight="1">
      <c r="A36" s="114" t="s">
        <v>445</v>
      </c>
      <c r="B36" s="132"/>
      <c r="C36" s="114" t="s">
        <v>43</v>
      </c>
      <c r="D36" s="114"/>
      <c r="E36" s="114"/>
    </row>
    <row r="37" spans="1:8" ht="19.5" customHeight="1">
      <c r="A37" s="112"/>
      <c r="B37" s="113"/>
      <c r="C37" s="133" t="s">
        <v>44</v>
      </c>
      <c r="D37" s="133"/>
      <c r="E37" s="133"/>
      <c r="F37" s="134" t="s">
        <v>45</v>
      </c>
      <c r="G37" s="135" t="s">
        <v>46</v>
      </c>
      <c r="H37" s="136" t="s">
        <v>47</v>
      </c>
    </row>
    <row r="38" spans="1:10" s="140" customFormat="1" ht="19.5" customHeight="1">
      <c r="A38" s="137"/>
      <c r="B38" s="139" t="s">
        <v>48</v>
      </c>
      <c r="C38" s="140" t="s">
        <v>49</v>
      </c>
      <c r="F38" s="141"/>
      <c r="G38" s="142">
        <v>727154199</v>
      </c>
      <c r="H38" s="142">
        <v>1470299116</v>
      </c>
      <c r="I38" s="110"/>
      <c r="J38" s="143"/>
    </row>
    <row r="39" spans="1:10" s="140" customFormat="1" ht="19.5" customHeight="1">
      <c r="A39" s="137"/>
      <c r="B39" s="139" t="s">
        <v>50</v>
      </c>
      <c r="C39" s="140" t="s">
        <v>51</v>
      </c>
      <c r="E39" s="144"/>
      <c r="F39" s="145"/>
      <c r="G39" s="146">
        <v>6363912928</v>
      </c>
      <c r="H39" s="146">
        <v>24385346469</v>
      </c>
      <c r="I39" s="110"/>
      <c r="J39" s="143"/>
    </row>
    <row r="40" spans="1:9" s="140" customFormat="1" ht="19.5" customHeight="1">
      <c r="A40" s="137"/>
      <c r="B40" s="139" t="s">
        <v>52</v>
      </c>
      <c r="C40" s="140" t="s">
        <v>53</v>
      </c>
      <c r="F40" s="145"/>
      <c r="G40" s="146">
        <v>28968728</v>
      </c>
      <c r="H40" s="146">
        <v>0</v>
      </c>
      <c r="I40" s="110"/>
    </row>
    <row r="41" spans="1:8" ht="19.5" customHeight="1" thickBot="1">
      <c r="A41" s="125"/>
      <c r="C41" s="147" t="s">
        <v>54</v>
      </c>
      <c r="D41" s="147"/>
      <c r="E41" s="147"/>
      <c r="F41" s="148">
        <v>19500.36</v>
      </c>
      <c r="G41" s="149">
        <f>+G40+G39+G38</f>
        <v>7120035855</v>
      </c>
      <c r="H41" s="149">
        <f>+H40+H39+H38</f>
        <v>25855645585</v>
      </c>
    </row>
    <row r="42" spans="1:10" s="140" customFormat="1" ht="19.5" customHeight="1" thickTop="1">
      <c r="A42" s="137"/>
      <c r="B42" s="150"/>
      <c r="C42" s="151" t="s">
        <v>55</v>
      </c>
      <c r="D42" s="151"/>
      <c r="E42" s="151"/>
      <c r="F42" s="152"/>
      <c r="G42" s="153"/>
      <c r="H42" s="154"/>
      <c r="I42" s="110"/>
      <c r="J42" s="143"/>
    </row>
    <row r="43" spans="1:8" ht="9" customHeight="1">
      <c r="A43" s="155"/>
      <c r="B43" s="156"/>
      <c r="C43" s="157"/>
      <c r="D43" s="157"/>
      <c r="E43" s="157"/>
      <c r="F43" s="158"/>
      <c r="G43" s="158"/>
      <c r="H43" s="158"/>
    </row>
    <row r="44" spans="1:8" ht="19.5" customHeight="1">
      <c r="A44" s="112" t="s">
        <v>574</v>
      </c>
      <c r="B44" s="132"/>
      <c r="C44" s="114" t="s">
        <v>56</v>
      </c>
      <c r="D44" s="114"/>
      <c r="E44" s="114"/>
      <c r="H44" s="116"/>
    </row>
    <row r="45" spans="1:8" ht="19.5" customHeight="1">
      <c r="A45" s="112"/>
      <c r="B45" s="113"/>
      <c r="C45" s="133" t="s">
        <v>44</v>
      </c>
      <c r="D45" s="133"/>
      <c r="E45" s="133"/>
      <c r="F45" s="134"/>
      <c r="G45" s="135" t="s">
        <v>46</v>
      </c>
      <c r="H45" s="136" t="s">
        <v>47</v>
      </c>
    </row>
    <row r="46" spans="1:10" s="140" customFormat="1" ht="19.5" customHeight="1">
      <c r="A46" s="137"/>
      <c r="B46" s="139" t="s">
        <v>48</v>
      </c>
      <c r="C46" s="140" t="s">
        <v>57</v>
      </c>
      <c r="F46" s="159"/>
      <c r="G46" s="142">
        <v>1804720330</v>
      </c>
      <c r="H46" s="142">
        <v>0</v>
      </c>
      <c r="I46" s="160"/>
      <c r="J46" s="161"/>
    </row>
    <row r="47" spans="1:10" s="140" customFormat="1" ht="19.5" customHeight="1">
      <c r="A47" s="137"/>
      <c r="B47" s="139" t="s">
        <v>50</v>
      </c>
      <c r="C47" s="151" t="s">
        <v>58</v>
      </c>
      <c r="D47" s="151"/>
      <c r="E47" s="151"/>
      <c r="F47" s="162"/>
      <c r="G47" s="163">
        <v>69000000000</v>
      </c>
      <c r="H47" s="163">
        <v>0</v>
      </c>
      <c r="I47" s="164"/>
      <c r="J47" s="161"/>
    </row>
    <row r="48" spans="1:10" s="140" customFormat="1" ht="19.5" customHeight="1">
      <c r="A48" s="139"/>
      <c r="B48" s="139" t="s">
        <v>52</v>
      </c>
      <c r="C48" s="140" t="s">
        <v>59</v>
      </c>
      <c r="F48" s="159"/>
      <c r="G48" s="142">
        <v>0</v>
      </c>
      <c r="H48" s="142">
        <v>0</v>
      </c>
      <c r="I48" s="165"/>
      <c r="J48" s="161"/>
    </row>
    <row r="49" spans="1:8" ht="19.5" customHeight="1" thickBot="1">
      <c r="A49" s="112"/>
      <c r="B49" s="113"/>
      <c r="C49" s="147" t="s">
        <v>54</v>
      </c>
      <c r="D49" s="147"/>
      <c r="E49" s="147"/>
      <c r="F49" s="149"/>
      <c r="G49" s="166">
        <f>+G46+G47+G48</f>
        <v>70804720330</v>
      </c>
      <c r="H49" s="166">
        <f>+H46+H47+H48</f>
        <v>0</v>
      </c>
    </row>
    <row r="50" spans="1:8" ht="9" customHeight="1" thickTop="1">
      <c r="A50" s="155"/>
      <c r="B50" s="156"/>
      <c r="C50" s="157"/>
      <c r="D50" s="157"/>
      <c r="E50" s="157"/>
      <c r="F50" s="158"/>
      <c r="G50" s="158"/>
      <c r="H50" s="158"/>
    </row>
    <row r="51" spans="1:8" ht="19.5" customHeight="1">
      <c r="A51" s="112" t="s">
        <v>451</v>
      </c>
      <c r="B51" s="156"/>
      <c r="C51" s="114" t="s">
        <v>60</v>
      </c>
      <c r="D51" s="157"/>
      <c r="E51" s="157"/>
      <c r="F51" s="158"/>
      <c r="G51" s="167" t="s">
        <v>46</v>
      </c>
      <c r="H51" s="168" t="s">
        <v>47</v>
      </c>
    </row>
    <row r="52" spans="1:10" s="170" customFormat="1" ht="19.5" customHeight="1">
      <c r="A52" s="169"/>
      <c r="B52" s="139" t="s">
        <v>48</v>
      </c>
      <c r="C52" s="170" t="s">
        <v>61</v>
      </c>
      <c r="F52" s="171"/>
      <c r="G52" s="172">
        <v>95965411805</v>
      </c>
      <c r="H52" s="172">
        <v>48244779129</v>
      </c>
      <c r="I52" s="160"/>
      <c r="J52" s="93"/>
    </row>
    <row r="53" spans="1:10" s="170" customFormat="1" ht="19.5" customHeight="1">
      <c r="A53" s="169"/>
      <c r="B53" s="139" t="s">
        <v>50</v>
      </c>
      <c r="C53" s="170" t="s">
        <v>62</v>
      </c>
      <c r="F53" s="171"/>
      <c r="G53" s="172">
        <v>31795567560</v>
      </c>
      <c r="H53" s="172">
        <v>3869715916</v>
      </c>
      <c r="I53" s="160"/>
      <c r="J53" s="93"/>
    </row>
    <row r="54" spans="1:10" s="174" customFormat="1" ht="19.5" customHeight="1">
      <c r="A54" s="173"/>
      <c r="B54" s="139" t="s">
        <v>52</v>
      </c>
      <c r="C54" s="174" t="s">
        <v>63</v>
      </c>
      <c r="F54" s="175"/>
      <c r="G54" s="176">
        <f>SUM(G55:G58)</f>
        <v>54553371737</v>
      </c>
      <c r="H54" s="176">
        <f>SUM(H55:H58)</f>
        <v>60524467481</v>
      </c>
      <c r="I54" s="177"/>
      <c r="J54" s="178"/>
    </row>
    <row r="55" spans="1:8" ht="19.5" customHeight="1">
      <c r="A55" s="112"/>
      <c r="B55" s="179"/>
      <c r="C55" s="180" t="s">
        <v>64</v>
      </c>
      <c r="D55" s="106"/>
      <c r="E55" s="106"/>
      <c r="F55" s="181"/>
      <c r="G55" s="182"/>
      <c r="H55" s="182"/>
    </row>
    <row r="56" spans="1:8" ht="19.5" customHeight="1">
      <c r="A56" s="112"/>
      <c r="B56" s="179"/>
      <c r="C56" s="183" t="s">
        <v>65</v>
      </c>
      <c r="D56" s="106"/>
      <c r="E56" s="106"/>
      <c r="F56" s="181"/>
      <c r="G56" s="182">
        <v>0</v>
      </c>
      <c r="H56" s="182">
        <v>0</v>
      </c>
    </row>
    <row r="57" spans="1:10" ht="19.5" customHeight="1">
      <c r="A57" s="179"/>
      <c r="B57" s="179"/>
      <c r="C57" s="180" t="s">
        <v>66</v>
      </c>
      <c r="G57" s="184">
        <v>3873161279</v>
      </c>
      <c r="H57" s="184">
        <v>981500976</v>
      </c>
      <c r="J57" s="88"/>
    </row>
    <row r="58" spans="1:10" ht="19.5" customHeight="1">
      <c r="A58" s="179"/>
      <c r="B58" s="179"/>
      <c r="C58" s="180" t="s">
        <v>67</v>
      </c>
      <c r="G58" s="182">
        <v>50680210458</v>
      </c>
      <c r="H58" s="182">
        <v>59542966505</v>
      </c>
      <c r="J58" s="88"/>
    </row>
    <row r="59" spans="1:10" s="140" customFormat="1" ht="19.5" customHeight="1">
      <c r="A59" s="139"/>
      <c r="B59" s="139" t="s">
        <v>68</v>
      </c>
      <c r="C59" s="185" t="s">
        <v>69</v>
      </c>
      <c r="F59" s="159"/>
      <c r="G59" s="152">
        <v>-385573182</v>
      </c>
      <c r="H59" s="152">
        <v>-385573182</v>
      </c>
      <c r="I59" s="165"/>
      <c r="J59" s="161"/>
    </row>
    <row r="60" spans="1:8" ht="19.5" customHeight="1" thickBot="1">
      <c r="A60" s="112"/>
      <c r="B60" s="113"/>
      <c r="C60" s="147" t="s">
        <v>54</v>
      </c>
      <c r="D60" s="147"/>
      <c r="E60" s="147"/>
      <c r="F60" s="149"/>
      <c r="G60" s="166">
        <f>G52+G53+G54+G59</f>
        <v>181928777920</v>
      </c>
      <c r="H60" s="166">
        <f>H52+H53+H54+H59</f>
        <v>112253389344</v>
      </c>
    </row>
    <row r="61" spans="1:10" s="140" customFormat="1" ht="8.25" customHeight="1" thickTop="1">
      <c r="A61" s="139"/>
      <c r="B61" s="139"/>
      <c r="C61" s="185"/>
      <c r="F61" s="159"/>
      <c r="G61" s="152"/>
      <c r="H61" s="152"/>
      <c r="I61" s="165"/>
      <c r="J61" s="161"/>
    </row>
    <row r="62" spans="1:10" ht="19.5" customHeight="1">
      <c r="A62" s="112"/>
      <c r="B62" s="186" t="s">
        <v>582</v>
      </c>
      <c r="C62" s="114" t="s">
        <v>70</v>
      </c>
      <c r="D62" s="114"/>
      <c r="E62" s="114"/>
      <c r="H62" s="116"/>
      <c r="I62" s="187"/>
      <c r="J62" s="111"/>
    </row>
    <row r="63" spans="1:10" ht="21.75" customHeight="1">
      <c r="A63" s="155"/>
      <c r="B63" s="188"/>
      <c r="C63" s="133" t="s">
        <v>44</v>
      </c>
      <c r="D63" s="133"/>
      <c r="E63" s="133"/>
      <c r="F63" s="189"/>
      <c r="G63" s="135" t="s">
        <v>46</v>
      </c>
      <c r="H63" s="135" t="s">
        <v>47</v>
      </c>
      <c r="I63" s="187"/>
      <c r="J63" s="111"/>
    </row>
    <row r="64" spans="1:9" s="140" customFormat="1" ht="21.75" customHeight="1">
      <c r="A64" s="190"/>
      <c r="B64" s="139" t="s">
        <v>48</v>
      </c>
      <c r="C64" s="151" t="s">
        <v>71</v>
      </c>
      <c r="D64" s="151"/>
      <c r="E64" s="151"/>
      <c r="F64" s="162"/>
      <c r="G64" s="152">
        <v>57435717</v>
      </c>
      <c r="H64" s="152">
        <v>57435717</v>
      </c>
      <c r="I64" s="191"/>
    </row>
    <row r="65" spans="1:9" s="140" customFormat="1" ht="21.75" customHeight="1">
      <c r="A65" s="190"/>
      <c r="B65" s="139" t="s">
        <v>50</v>
      </c>
      <c r="C65" s="151" t="s">
        <v>72</v>
      </c>
      <c r="D65" s="151"/>
      <c r="E65" s="151"/>
      <c r="F65" s="162"/>
      <c r="G65" s="152">
        <v>8171243068</v>
      </c>
      <c r="H65" s="152">
        <v>1641861453</v>
      </c>
      <c r="I65" s="191"/>
    </row>
    <row r="66" spans="1:9" s="140" customFormat="1" ht="21.75" customHeight="1">
      <c r="A66" s="190"/>
      <c r="B66" s="139" t="s">
        <v>52</v>
      </c>
      <c r="C66" s="151" t="s">
        <v>73</v>
      </c>
      <c r="D66" s="151"/>
      <c r="E66" s="151"/>
      <c r="F66" s="162"/>
      <c r="G66" s="152">
        <v>18259021704</v>
      </c>
      <c r="H66" s="152">
        <v>36207455089</v>
      </c>
      <c r="I66" s="191"/>
    </row>
    <row r="67" spans="1:9" s="140" customFormat="1" ht="21.75" customHeight="1">
      <c r="A67" s="137"/>
      <c r="B67" s="139" t="s">
        <v>68</v>
      </c>
      <c r="C67" s="151" t="s">
        <v>74</v>
      </c>
      <c r="F67" s="192"/>
      <c r="G67" s="146">
        <v>112444725</v>
      </c>
      <c r="H67" s="146">
        <v>5684388</v>
      </c>
      <c r="I67" s="193"/>
    </row>
    <row r="68" spans="1:10" ht="21.75" customHeight="1" thickBot="1">
      <c r="A68" s="125"/>
      <c r="B68" s="179"/>
      <c r="C68" s="147" t="s">
        <v>75</v>
      </c>
      <c r="D68" s="147"/>
      <c r="E68" s="147"/>
      <c r="F68" s="149"/>
      <c r="G68" s="166">
        <f>G64+G65+G66+G67</f>
        <v>26600145214</v>
      </c>
      <c r="H68" s="166">
        <f>H64+H65+H66+H67</f>
        <v>37912436647</v>
      </c>
      <c r="I68" s="194"/>
      <c r="J68" s="111"/>
    </row>
    <row r="69" spans="1:9" ht="7.5" customHeight="1" thickTop="1">
      <c r="A69" s="112"/>
      <c r="B69" s="113"/>
      <c r="C69" s="195"/>
      <c r="D69" s="106"/>
      <c r="E69" s="106"/>
      <c r="F69" s="196"/>
      <c r="G69" s="182"/>
      <c r="H69" s="182"/>
      <c r="I69" s="182"/>
    </row>
    <row r="70" spans="1:9" ht="19.5" customHeight="1">
      <c r="A70" s="112"/>
      <c r="B70" s="113" t="s">
        <v>583</v>
      </c>
      <c r="C70" s="114" t="s">
        <v>76</v>
      </c>
      <c r="D70" s="106"/>
      <c r="E70" s="106"/>
      <c r="F70" s="196"/>
      <c r="G70" s="182"/>
      <c r="H70" s="182"/>
      <c r="I70" s="182"/>
    </row>
    <row r="71" spans="1:10" ht="19.5" customHeight="1">
      <c r="A71" s="155"/>
      <c r="B71" s="188"/>
      <c r="C71" s="133" t="s">
        <v>44</v>
      </c>
      <c r="D71" s="133"/>
      <c r="E71" s="133"/>
      <c r="F71" s="189"/>
      <c r="G71" s="135" t="s">
        <v>46</v>
      </c>
      <c r="H71" s="135" t="s">
        <v>47</v>
      </c>
      <c r="I71" s="187"/>
      <c r="J71" s="111"/>
    </row>
    <row r="72" spans="1:9" ht="19.5" customHeight="1">
      <c r="A72" s="112"/>
      <c r="B72" s="150" t="s">
        <v>48</v>
      </c>
      <c r="C72" s="151" t="s">
        <v>77</v>
      </c>
      <c r="D72" s="106"/>
      <c r="E72" s="106"/>
      <c r="F72" s="196"/>
      <c r="G72" s="197">
        <v>12636690052</v>
      </c>
      <c r="H72" s="197">
        <v>7739612717</v>
      </c>
      <c r="I72" s="182"/>
    </row>
    <row r="73" spans="1:10" s="140" customFormat="1" ht="19.5" customHeight="1">
      <c r="A73" s="137"/>
      <c r="B73" s="150" t="s">
        <v>50</v>
      </c>
      <c r="C73" s="151" t="s">
        <v>78</v>
      </c>
      <c r="D73" s="151"/>
      <c r="E73" s="151"/>
      <c r="F73" s="198"/>
      <c r="G73" s="152">
        <f>SUM(G74:G78)</f>
        <v>1001004493</v>
      </c>
      <c r="H73" s="152">
        <f>SUM(H74:H78)</f>
        <v>1947003068</v>
      </c>
      <c r="I73" s="152"/>
      <c r="J73" s="161"/>
    </row>
    <row r="74" spans="1:9" ht="19.5" customHeight="1">
      <c r="A74" s="112"/>
      <c r="B74" s="113"/>
      <c r="C74" s="199" t="s">
        <v>79</v>
      </c>
      <c r="D74" s="106"/>
      <c r="E74" s="106"/>
      <c r="F74" s="196"/>
      <c r="G74" s="107">
        <v>714654893</v>
      </c>
      <c r="H74" s="107">
        <v>1622653468</v>
      </c>
      <c r="I74" s="182"/>
    </row>
    <row r="75" spans="1:9" ht="19.5" customHeight="1">
      <c r="A75" s="112"/>
      <c r="B75" s="113"/>
      <c r="C75" s="199" t="s">
        <v>80</v>
      </c>
      <c r="D75" s="106"/>
      <c r="E75" s="106"/>
      <c r="F75" s="196"/>
      <c r="G75" s="107">
        <v>110000000</v>
      </c>
      <c r="H75" s="107">
        <v>110000000</v>
      </c>
      <c r="I75" s="182"/>
    </row>
    <row r="76" spans="1:9" ht="19.5" customHeight="1">
      <c r="A76" s="112"/>
      <c r="B76" s="113"/>
      <c r="C76" s="199" t="s">
        <v>81</v>
      </c>
      <c r="D76" s="106"/>
      <c r="E76" s="106"/>
      <c r="F76" s="196"/>
      <c r="G76" s="107">
        <v>0</v>
      </c>
      <c r="H76" s="107">
        <v>96000000</v>
      </c>
      <c r="I76" s="182"/>
    </row>
    <row r="77" spans="1:9" ht="19.5" customHeight="1">
      <c r="A77" s="112"/>
      <c r="B77" s="113"/>
      <c r="C77" s="199" t="s">
        <v>82</v>
      </c>
      <c r="D77" s="106"/>
      <c r="E77" s="106"/>
      <c r="F77" s="196"/>
      <c r="G77" s="107">
        <v>112000000</v>
      </c>
      <c r="H77" s="107">
        <v>64000000</v>
      </c>
      <c r="I77" s="182"/>
    </row>
    <row r="78" spans="1:9" ht="19.5" customHeight="1">
      <c r="A78" s="112"/>
      <c r="B78" s="113"/>
      <c r="C78" s="199" t="s">
        <v>83</v>
      </c>
      <c r="D78" s="106"/>
      <c r="E78" s="106"/>
      <c r="F78" s="196"/>
      <c r="G78" s="107">
        <v>64349600</v>
      </c>
      <c r="H78" s="107">
        <v>54349600</v>
      </c>
      <c r="I78" s="182"/>
    </row>
    <row r="79" spans="1:10" ht="22.5" customHeight="1" thickBot="1">
      <c r="A79" s="125"/>
      <c r="B79" s="179"/>
      <c r="C79" s="147" t="s">
        <v>75</v>
      </c>
      <c r="D79" s="147"/>
      <c r="E79" s="147"/>
      <c r="F79" s="149"/>
      <c r="G79" s="166">
        <f>G73+G72</f>
        <v>13637694545</v>
      </c>
      <c r="H79" s="166">
        <f>H73+H72</f>
        <v>9686615785</v>
      </c>
      <c r="I79" s="194"/>
      <c r="J79" s="111"/>
    </row>
    <row r="80" spans="1:10" ht="19.5" customHeight="1" hidden="1">
      <c r="A80" s="125"/>
      <c r="B80" s="179"/>
      <c r="C80" s="530" t="s">
        <v>84</v>
      </c>
      <c r="D80" s="530"/>
      <c r="E80" s="530"/>
      <c r="F80" s="533"/>
      <c r="G80" s="533"/>
      <c r="H80" s="533"/>
      <c r="I80" s="194"/>
      <c r="J80" s="111"/>
    </row>
    <row r="81" spans="1:10" ht="19.5" customHeight="1" hidden="1">
      <c r="A81" s="125"/>
      <c r="B81" s="179"/>
      <c r="C81" s="524" t="s">
        <v>85</v>
      </c>
      <c r="D81" s="524"/>
      <c r="E81" s="524"/>
      <c r="F81" s="534"/>
      <c r="G81" s="534"/>
      <c r="H81" s="534"/>
      <c r="I81" s="194"/>
      <c r="J81" s="111"/>
    </row>
    <row r="82" spans="1:10" ht="19.5" customHeight="1" hidden="1">
      <c r="A82" s="125"/>
      <c r="B82" s="179"/>
      <c r="C82" s="524" t="s">
        <v>86</v>
      </c>
      <c r="D82" s="524"/>
      <c r="E82" s="524"/>
      <c r="F82" s="534"/>
      <c r="G82" s="534"/>
      <c r="H82" s="534"/>
      <c r="I82" s="194"/>
      <c r="J82" s="111"/>
    </row>
    <row r="83" spans="1:10" ht="6.75" customHeight="1" thickTop="1">
      <c r="A83" s="125"/>
      <c r="B83" s="179"/>
      <c r="C83" s="106"/>
      <c r="D83" s="106"/>
      <c r="E83" s="106"/>
      <c r="F83" s="201"/>
      <c r="G83" s="202"/>
      <c r="H83" s="202"/>
      <c r="I83" s="194"/>
      <c r="J83" s="111"/>
    </row>
    <row r="84" spans="1:10" ht="19.5" customHeight="1" hidden="1">
      <c r="A84" s="112"/>
      <c r="B84" s="186">
        <f>'[2]TS'!F26</f>
        <v>0</v>
      </c>
      <c r="C84" s="114" t="s">
        <v>87</v>
      </c>
      <c r="D84" s="114"/>
      <c r="E84" s="114"/>
      <c r="H84" s="129"/>
      <c r="I84" s="187"/>
      <c r="J84" s="111"/>
    </row>
    <row r="85" spans="1:10" ht="19.5" customHeight="1" hidden="1">
      <c r="A85" s="155"/>
      <c r="B85" s="188"/>
      <c r="C85" s="133" t="s">
        <v>44</v>
      </c>
      <c r="D85" s="133"/>
      <c r="E85" s="133"/>
      <c r="F85" s="189"/>
      <c r="G85" s="135" t="s">
        <v>88</v>
      </c>
      <c r="H85" s="135" t="s">
        <v>89</v>
      </c>
      <c r="I85" s="187"/>
      <c r="J85" s="111"/>
    </row>
    <row r="86" spans="1:9" s="140" customFormat="1" ht="19.5" customHeight="1" hidden="1">
      <c r="A86" s="137"/>
      <c r="B86" s="139"/>
      <c r="C86" s="203" t="s">
        <v>90</v>
      </c>
      <c r="D86" s="203"/>
      <c r="E86" s="203"/>
      <c r="F86" s="159"/>
      <c r="G86" s="142">
        <v>0</v>
      </c>
      <c r="H86" s="142">
        <v>0</v>
      </c>
      <c r="I86" s="187"/>
    </row>
    <row r="87" spans="1:9" s="140" customFormat="1" ht="19.5" customHeight="1" hidden="1">
      <c r="A87" s="137"/>
      <c r="B87" s="139"/>
      <c r="C87" s="203" t="s">
        <v>91</v>
      </c>
      <c r="D87" s="203"/>
      <c r="E87" s="203"/>
      <c r="F87" s="192"/>
      <c r="G87" s="146">
        <v>0</v>
      </c>
      <c r="H87" s="146">
        <v>0</v>
      </c>
      <c r="I87" s="194">
        <f>G88-'[2]TS'!G26</f>
        <v>-788763391</v>
      </c>
    </row>
    <row r="88" spans="1:10" ht="19.5" customHeight="1" hidden="1">
      <c r="A88" s="125"/>
      <c r="B88" s="179"/>
      <c r="C88" s="147" t="s">
        <v>54</v>
      </c>
      <c r="D88" s="147"/>
      <c r="E88" s="147"/>
      <c r="F88" s="149"/>
      <c r="G88" s="166">
        <f>SUM(G86:G87)</f>
        <v>0</v>
      </c>
      <c r="H88" s="166">
        <f>SUM(H86:H87)</f>
        <v>0</v>
      </c>
      <c r="I88" s="194">
        <f>H88-'[2]TS'!H26</f>
        <v>-1663711389</v>
      </c>
      <c r="J88" s="111"/>
    </row>
    <row r="89" spans="1:10" ht="19.5" customHeight="1" hidden="1">
      <c r="A89" s="125"/>
      <c r="B89" s="179"/>
      <c r="C89" s="106"/>
      <c r="D89" s="106"/>
      <c r="E89" s="106"/>
      <c r="F89" s="201"/>
      <c r="G89" s="202"/>
      <c r="H89" s="202"/>
      <c r="I89" s="194"/>
      <c r="J89" s="111"/>
    </row>
    <row r="90" spans="1:10" ht="19.5" customHeight="1" hidden="1">
      <c r="A90" s="112"/>
      <c r="B90" s="186">
        <f>'[2]TS'!F32</f>
        <v>0</v>
      </c>
      <c r="C90" s="114" t="s">
        <v>92</v>
      </c>
      <c r="D90" s="114"/>
      <c r="E90" s="114"/>
      <c r="H90" s="129"/>
      <c r="I90" s="187"/>
      <c r="J90" s="111"/>
    </row>
    <row r="91" spans="1:10" ht="19.5" customHeight="1" hidden="1">
      <c r="A91" s="155"/>
      <c r="B91" s="188"/>
      <c r="C91" s="133" t="s">
        <v>44</v>
      </c>
      <c r="D91" s="133"/>
      <c r="E91" s="133"/>
      <c r="F91" s="189"/>
      <c r="G91" s="135" t="s">
        <v>88</v>
      </c>
      <c r="H91" s="135" t="s">
        <v>89</v>
      </c>
      <c r="I91" s="187"/>
      <c r="J91" s="111"/>
    </row>
    <row r="92" spans="1:9" s="140" customFormat="1" ht="19.5" customHeight="1" hidden="1">
      <c r="A92" s="137"/>
      <c r="B92" s="139"/>
      <c r="C92" s="203" t="s">
        <v>93</v>
      </c>
      <c r="D92" s="203"/>
      <c r="E92" s="203"/>
      <c r="F92" s="159"/>
      <c r="G92" s="142">
        <v>0</v>
      </c>
      <c r="H92" s="142">
        <v>0</v>
      </c>
      <c r="I92" s="187"/>
    </row>
    <row r="93" spans="1:9" s="140" customFormat="1" ht="19.5" customHeight="1" hidden="1">
      <c r="A93" s="137"/>
      <c r="B93" s="139"/>
      <c r="C93" s="203" t="s">
        <v>94</v>
      </c>
      <c r="D93" s="203"/>
      <c r="E93" s="203"/>
      <c r="F93" s="192"/>
      <c r="G93" s="146">
        <v>0</v>
      </c>
      <c r="H93" s="146">
        <v>0</v>
      </c>
      <c r="I93" s="194">
        <f>G94-'[2]TS'!G32</f>
        <v>0</v>
      </c>
    </row>
    <row r="94" spans="1:10" ht="19.5" customHeight="1" hidden="1">
      <c r="A94" s="125"/>
      <c r="B94" s="179"/>
      <c r="C94" s="147" t="s">
        <v>54</v>
      </c>
      <c r="D94" s="147"/>
      <c r="E94" s="147"/>
      <c r="F94" s="149"/>
      <c r="G94" s="166">
        <f>SUM(G92:G93)</f>
        <v>0</v>
      </c>
      <c r="H94" s="166">
        <f>SUM(H92:H93)</f>
        <v>0</v>
      </c>
      <c r="I94" s="194">
        <f>H94-'[2]TS'!H32</f>
        <v>0</v>
      </c>
      <c r="J94" s="111"/>
    </row>
    <row r="95" spans="1:10" ht="19.5" customHeight="1" hidden="1">
      <c r="A95" s="125"/>
      <c r="B95" s="179"/>
      <c r="C95" s="106"/>
      <c r="D95" s="106"/>
      <c r="E95" s="106"/>
      <c r="F95" s="201"/>
      <c r="G95" s="202"/>
      <c r="H95" s="202"/>
      <c r="I95" s="194"/>
      <c r="J95" s="111"/>
    </row>
    <row r="96" spans="1:10" ht="19.5" customHeight="1" hidden="1">
      <c r="A96" s="112"/>
      <c r="B96" s="186">
        <f>'[2]TS'!F33</f>
        <v>0</v>
      </c>
      <c r="C96" s="114" t="s">
        <v>95</v>
      </c>
      <c r="D96" s="114"/>
      <c r="E96" s="114"/>
      <c r="H96" s="129"/>
      <c r="I96" s="187"/>
      <c r="J96" s="111"/>
    </row>
    <row r="97" spans="1:10" ht="19.5" customHeight="1" hidden="1">
      <c r="A97" s="155"/>
      <c r="B97" s="188"/>
      <c r="C97" s="133" t="s">
        <v>44</v>
      </c>
      <c r="D97" s="133"/>
      <c r="E97" s="133"/>
      <c r="F97" s="189"/>
      <c r="G97" s="135" t="s">
        <v>88</v>
      </c>
      <c r="H97" s="135" t="s">
        <v>89</v>
      </c>
      <c r="I97" s="187"/>
      <c r="J97" s="111"/>
    </row>
    <row r="98" spans="1:9" s="140" customFormat="1" ht="19.5" customHeight="1" hidden="1">
      <c r="A98" s="137"/>
      <c r="B98" s="139"/>
      <c r="C98" s="203" t="s">
        <v>96</v>
      </c>
      <c r="D98" s="203"/>
      <c r="E98" s="203"/>
      <c r="F98" s="159"/>
      <c r="G98" s="142">
        <v>0</v>
      </c>
      <c r="H98" s="142">
        <v>0</v>
      </c>
      <c r="I98" s="187"/>
    </row>
    <row r="99" spans="1:9" s="140" customFormat="1" ht="19.5" customHeight="1" hidden="1">
      <c r="A99" s="137"/>
      <c r="B99" s="139"/>
      <c r="C99" s="203" t="s">
        <v>97</v>
      </c>
      <c r="D99" s="203"/>
      <c r="E99" s="203"/>
      <c r="F99" s="192"/>
      <c r="G99" s="146">
        <v>0</v>
      </c>
      <c r="H99" s="146">
        <v>0</v>
      </c>
      <c r="I99" s="194"/>
    </row>
    <row r="100" spans="1:9" s="140" customFormat="1" ht="19.5" customHeight="1" hidden="1">
      <c r="A100" s="137"/>
      <c r="B100" s="139"/>
      <c r="C100" s="203" t="s">
        <v>98</v>
      </c>
      <c r="D100" s="203"/>
      <c r="E100" s="203"/>
      <c r="F100" s="159"/>
      <c r="G100" s="142">
        <v>0</v>
      </c>
      <c r="H100" s="142">
        <v>0</v>
      </c>
      <c r="I100" s="187"/>
    </row>
    <row r="101" spans="1:9" s="140" customFormat="1" ht="19.5" customHeight="1" hidden="1">
      <c r="A101" s="137"/>
      <c r="B101" s="139"/>
      <c r="C101" s="203" t="s">
        <v>99</v>
      </c>
      <c r="D101" s="203"/>
      <c r="E101" s="203"/>
      <c r="F101" s="192"/>
      <c r="G101" s="146">
        <v>0</v>
      </c>
      <c r="H101" s="146">
        <v>0</v>
      </c>
      <c r="I101" s="194">
        <f>G102-'[2]TS'!G33</f>
        <v>0</v>
      </c>
    </row>
    <row r="102" spans="1:10" ht="19.5" customHeight="1" hidden="1">
      <c r="A102" s="125"/>
      <c r="B102" s="179"/>
      <c r="C102" s="147" t="s">
        <v>54</v>
      </c>
      <c r="D102" s="147"/>
      <c r="E102" s="147"/>
      <c r="F102" s="149"/>
      <c r="G102" s="166">
        <f>SUM(G98:G101)</f>
        <v>0</v>
      </c>
      <c r="H102" s="166">
        <f>SUM(H98:H101)</f>
        <v>0</v>
      </c>
      <c r="I102" s="194">
        <f>H102-'[2]TS'!H33</f>
        <v>0</v>
      </c>
      <c r="J102" s="111"/>
    </row>
    <row r="103" spans="1:10" s="210" customFormat="1" ht="21.75" customHeight="1">
      <c r="A103" s="204"/>
      <c r="B103" s="205" t="s">
        <v>584</v>
      </c>
      <c r="C103" s="206" t="s">
        <v>100</v>
      </c>
      <c r="D103" s="206"/>
      <c r="E103" s="206"/>
      <c r="F103" s="207"/>
      <c r="G103" s="208"/>
      <c r="H103" s="208"/>
      <c r="I103" s="206"/>
      <c r="J103" s="209"/>
    </row>
    <row r="104" spans="3:10" s="211" customFormat="1" ht="34.5" customHeight="1">
      <c r="C104" s="212" t="s">
        <v>101</v>
      </c>
      <c r="D104" s="213" t="s">
        <v>102</v>
      </c>
      <c r="E104" s="214" t="s">
        <v>103</v>
      </c>
      <c r="F104" s="214" t="s">
        <v>104</v>
      </c>
      <c r="G104" s="214" t="s">
        <v>105</v>
      </c>
      <c r="H104" s="214" t="s">
        <v>54</v>
      </c>
      <c r="I104" s="215"/>
      <c r="J104" s="216"/>
    </row>
    <row r="105" spans="1:10" s="218" customFormat="1" ht="24.75" customHeight="1">
      <c r="A105" s="217"/>
      <c r="C105" s="219" t="s">
        <v>106</v>
      </c>
      <c r="D105" s="219"/>
      <c r="E105" s="220"/>
      <c r="F105" s="221"/>
      <c r="G105" s="221"/>
      <c r="H105" s="220"/>
      <c r="I105" s="206"/>
      <c r="J105" s="222"/>
    </row>
    <row r="106" spans="1:10" s="229" customFormat="1" ht="21.75" customHeight="1">
      <c r="A106" s="223"/>
      <c r="B106" s="224"/>
      <c r="C106" s="225" t="s">
        <v>107</v>
      </c>
      <c r="D106" s="226">
        <v>1040919612</v>
      </c>
      <c r="E106" s="226">
        <v>653429154</v>
      </c>
      <c r="F106" s="226">
        <v>5030336707</v>
      </c>
      <c r="G106" s="226">
        <v>989512839</v>
      </c>
      <c r="H106" s="226">
        <v>7714198312</v>
      </c>
      <c r="I106" s="227"/>
      <c r="J106" s="228"/>
    </row>
    <row r="107" spans="1:10" s="229" customFormat="1" ht="19.5" customHeight="1">
      <c r="A107" s="223"/>
      <c r="B107" s="224"/>
      <c r="C107" s="230" t="s">
        <v>108</v>
      </c>
      <c r="D107" s="231">
        <v>0</v>
      </c>
      <c r="E107" s="231">
        <f>1084465238-428900000</f>
        <v>655565238</v>
      </c>
      <c r="F107" s="231">
        <f>2579666182-1107000000</f>
        <v>1472666182</v>
      </c>
      <c r="G107" s="231">
        <v>157046564</v>
      </c>
      <c r="H107" s="231">
        <f aca="true" t="shared" si="0" ref="H107:H112">SUM(D107:G107)</f>
        <v>2285277984</v>
      </c>
      <c r="I107" s="206"/>
      <c r="J107" s="228"/>
    </row>
    <row r="108" spans="1:10" s="229" customFormat="1" ht="19.5" customHeight="1" hidden="1">
      <c r="A108" s="223"/>
      <c r="B108" s="224"/>
      <c r="C108" s="232" t="s">
        <v>109</v>
      </c>
      <c r="D108" s="231">
        <v>0</v>
      </c>
      <c r="E108" s="231">
        <v>0</v>
      </c>
      <c r="F108" s="231">
        <v>0</v>
      </c>
      <c r="G108" s="231">
        <v>0</v>
      </c>
      <c r="H108" s="231">
        <f t="shared" si="0"/>
        <v>0</v>
      </c>
      <c r="I108" s="206"/>
      <c r="J108" s="228"/>
    </row>
    <row r="109" spans="1:10" s="229" customFormat="1" ht="19.5" customHeight="1">
      <c r="A109" s="223"/>
      <c r="B109" s="224"/>
      <c r="C109" s="230" t="s">
        <v>110</v>
      </c>
      <c r="D109" s="231">
        <v>191304940</v>
      </c>
      <c r="E109" s="231">
        <v>428900000</v>
      </c>
      <c r="F109" s="231">
        <v>1107000000</v>
      </c>
      <c r="G109" s="231">
        <v>0</v>
      </c>
      <c r="H109" s="231">
        <f t="shared" si="0"/>
        <v>1727204940</v>
      </c>
      <c r="I109" s="206"/>
      <c r="J109" s="228"/>
    </row>
    <row r="110" spans="1:10" s="229" customFormat="1" ht="19.5" customHeight="1">
      <c r="A110" s="223"/>
      <c r="B110" s="224"/>
      <c r="C110" s="230" t="s">
        <v>111</v>
      </c>
      <c r="D110" s="231">
        <v>0</v>
      </c>
      <c r="E110" s="231">
        <v>0</v>
      </c>
      <c r="F110" s="231">
        <v>0</v>
      </c>
      <c r="G110" s="231">
        <v>0</v>
      </c>
      <c r="H110" s="231">
        <f t="shared" si="0"/>
        <v>0</v>
      </c>
      <c r="I110" s="206"/>
      <c r="J110" s="228"/>
    </row>
    <row r="111" spans="1:10" s="229" customFormat="1" ht="19.5" customHeight="1">
      <c r="A111" s="223"/>
      <c r="B111" s="224"/>
      <c r="C111" s="230" t="s">
        <v>112</v>
      </c>
      <c r="D111" s="231">
        <v>0</v>
      </c>
      <c r="E111" s="231">
        <v>0</v>
      </c>
      <c r="F111" s="231">
        <v>-1613404409</v>
      </c>
      <c r="G111" s="231">
        <v>-93989333</v>
      </c>
      <c r="H111" s="231">
        <f t="shared" si="0"/>
        <v>-1707393742</v>
      </c>
      <c r="I111" s="206"/>
      <c r="J111" s="228"/>
    </row>
    <row r="112" spans="1:10" s="229" customFormat="1" ht="19.5" customHeight="1">
      <c r="A112" s="223"/>
      <c r="B112" s="224"/>
      <c r="C112" s="233" t="s">
        <v>113</v>
      </c>
      <c r="D112" s="234">
        <f>SUM(D106:D111)</f>
        <v>1232224552</v>
      </c>
      <c r="E112" s="234">
        <f>SUM(E106:E111)</f>
        <v>1737894392</v>
      </c>
      <c r="F112" s="234">
        <f>SUM(F106:F111)</f>
        <v>5996598480</v>
      </c>
      <c r="G112" s="234">
        <f>SUM(G106:G111)</f>
        <v>1052570070</v>
      </c>
      <c r="H112" s="234">
        <f t="shared" si="0"/>
        <v>10019287494</v>
      </c>
      <c r="I112" s="227"/>
      <c r="J112" s="228"/>
    </row>
    <row r="113" spans="1:10" s="218" customFormat="1" ht="19.5" customHeight="1">
      <c r="A113" s="217"/>
      <c r="C113" s="235" t="s">
        <v>114</v>
      </c>
      <c r="D113" s="236"/>
      <c r="E113" s="237"/>
      <c r="F113" s="238"/>
      <c r="G113" s="238"/>
      <c r="H113" s="237"/>
      <c r="I113" s="206"/>
      <c r="J113" s="222"/>
    </row>
    <row r="114" spans="1:10" s="229" customFormat="1" ht="19.5" customHeight="1">
      <c r="A114" s="223"/>
      <c r="B114" s="224"/>
      <c r="C114" s="225" t="s">
        <v>107</v>
      </c>
      <c r="D114" s="226">
        <v>715630674</v>
      </c>
      <c r="E114" s="226">
        <v>445777372</v>
      </c>
      <c r="F114" s="226">
        <v>2382153219</v>
      </c>
      <c r="G114" s="226">
        <v>716862891</v>
      </c>
      <c r="H114" s="226">
        <v>4260424156</v>
      </c>
      <c r="I114" s="227"/>
      <c r="J114" s="228"/>
    </row>
    <row r="115" spans="1:10" s="229" customFormat="1" ht="19.5" customHeight="1">
      <c r="A115" s="223"/>
      <c r="B115" s="224"/>
      <c r="C115" s="232" t="s">
        <v>115</v>
      </c>
      <c r="D115" s="231">
        <v>185667303</v>
      </c>
      <c r="E115" s="231">
        <v>246290983</v>
      </c>
      <c r="F115" s="231">
        <v>878744305</v>
      </c>
      <c r="G115" s="231">
        <v>132954070</v>
      </c>
      <c r="H115" s="231">
        <f>SUM(D115:G115)</f>
        <v>1443656661</v>
      </c>
      <c r="I115" s="227"/>
      <c r="J115" s="228"/>
    </row>
    <row r="116" spans="1:10" s="229" customFormat="1" ht="19.5" customHeight="1">
      <c r="A116" s="223"/>
      <c r="B116" s="224"/>
      <c r="C116" s="230" t="s">
        <v>110</v>
      </c>
      <c r="D116" s="231">
        <v>0</v>
      </c>
      <c r="E116" s="231">
        <v>0</v>
      </c>
      <c r="F116" s="231">
        <v>0</v>
      </c>
      <c r="G116" s="231">
        <v>48560266</v>
      </c>
      <c r="H116" s="231">
        <f>SUM(D116:G116)</f>
        <v>48560266</v>
      </c>
      <c r="I116" s="227"/>
      <c r="J116" s="228"/>
    </row>
    <row r="117" spans="1:10" s="229" customFormat="1" ht="19.5" customHeight="1">
      <c r="A117" s="223"/>
      <c r="B117" s="224"/>
      <c r="C117" s="230" t="s">
        <v>111</v>
      </c>
      <c r="D117" s="231">
        <v>0</v>
      </c>
      <c r="E117" s="231">
        <v>0</v>
      </c>
      <c r="F117" s="231">
        <v>0</v>
      </c>
      <c r="G117" s="231">
        <v>0</v>
      </c>
      <c r="H117" s="231">
        <f>SUM(D117:G117)</f>
        <v>0</v>
      </c>
      <c r="I117" s="206"/>
      <c r="J117" s="228"/>
    </row>
    <row r="118" spans="1:10" s="229" customFormat="1" ht="19.5" customHeight="1">
      <c r="A118" s="223"/>
      <c r="B118" s="224"/>
      <c r="C118" s="230" t="s">
        <v>112</v>
      </c>
      <c r="D118" s="231">
        <v>0</v>
      </c>
      <c r="E118" s="231">
        <v>0</v>
      </c>
      <c r="F118" s="231">
        <f>943764275+116498137</f>
        <v>1060262412</v>
      </c>
      <c r="G118" s="231">
        <v>89559681</v>
      </c>
      <c r="H118" s="231">
        <f>SUM(D118:G118)</f>
        <v>1149822093</v>
      </c>
      <c r="I118" s="206"/>
      <c r="J118" s="228"/>
    </row>
    <row r="119" spans="1:10" s="229" customFormat="1" ht="19.5" customHeight="1" hidden="1">
      <c r="A119" s="223"/>
      <c r="B119" s="224"/>
      <c r="C119" s="230" t="s">
        <v>116</v>
      </c>
      <c r="D119" s="231">
        <v>0</v>
      </c>
      <c r="E119" s="231">
        <v>0</v>
      </c>
      <c r="F119" s="231">
        <v>0</v>
      </c>
      <c r="G119" s="231">
        <v>0</v>
      </c>
      <c r="H119" s="231">
        <f>SUM(D119:G119)</f>
        <v>0</v>
      </c>
      <c r="I119" s="206"/>
      <c r="J119" s="228"/>
    </row>
    <row r="120" spans="1:10" s="229" customFormat="1" ht="19.5" customHeight="1">
      <c r="A120" s="223"/>
      <c r="B120" s="224"/>
      <c r="C120" s="233" t="s">
        <v>113</v>
      </c>
      <c r="D120" s="234">
        <f>D114+D115+D116-D118</f>
        <v>901297977</v>
      </c>
      <c r="E120" s="234">
        <f>E114+E115+E116-E118</f>
        <v>692068355</v>
      </c>
      <c r="F120" s="234">
        <f>F114+F115+F116-F118</f>
        <v>2200635112</v>
      </c>
      <c r="G120" s="234">
        <f>G114+G115+G116-G118</f>
        <v>808817546</v>
      </c>
      <c r="H120" s="234">
        <f>H114+H115+H116-H118</f>
        <v>4602818990</v>
      </c>
      <c r="I120" s="227"/>
      <c r="J120" s="228"/>
    </row>
    <row r="121" spans="1:10" s="240" customFormat="1" ht="19.5" customHeight="1">
      <c r="A121" s="239"/>
      <c r="C121" s="525" t="s">
        <v>117</v>
      </c>
      <c r="D121" s="525"/>
      <c r="E121" s="241"/>
      <c r="F121" s="242"/>
      <c r="G121" s="242"/>
      <c r="H121" s="241"/>
      <c r="I121" s="243"/>
      <c r="J121" s="244"/>
    </row>
    <row r="122" spans="1:10" s="229" customFormat="1" ht="19.5" customHeight="1">
      <c r="A122" s="223"/>
      <c r="B122" s="224"/>
      <c r="C122" s="245" t="s">
        <v>118</v>
      </c>
      <c r="D122" s="226">
        <f>D106-D114</f>
        <v>325288938</v>
      </c>
      <c r="E122" s="226">
        <f>E106-E114</f>
        <v>207651782</v>
      </c>
      <c r="F122" s="226">
        <f>F106-F114</f>
        <v>2648183488</v>
      </c>
      <c r="G122" s="226">
        <f>G106-G114</f>
        <v>272649948</v>
      </c>
      <c r="H122" s="226">
        <f>H106-H114</f>
        <v>3453774156</v>
      </c>
      <c r="I122" s="227"/>
      <c r="J122" s="228"/>
    </row>
    <row r="123" spans="1:10" s="229" customFormat="1" ht="19.5" customHeight="1" thickBot="1">
      <c r="A123" s="223"/>
      <c r="B123" s="224"/>
      <c r="C123" s="246" t="s">
        <v>119</v>
      </c>
      <c r="D123" s="247">
        <f>D112-D120</f>
        <v>330926575</v>
      </c>
      <c r="E123" s="247">
        <f>E112-E120</f>
        <v>1045826037</v>
      </c>
      <c r="F123" s="247">
        <f>F112-F120</f>
        <v>3795963368</v>
      </c>
      <c r="G123" s="247">
        <f>G112-G120</f>
        <v>243752524</v>
      </c>
      <c r="H123" s="247">
        <f>H112-H120</f>
        <v>5416468504</v>
      </c>
      <c r="I123" s="227"/>
      <c r="J123" s="228"/>
    </row>
    <row r="124" spans="1:10" s="229" customFormat="1" ht="19.5" customHeight="1" hidden="1">
      <c r="A124" s="248"/>
      <c r="B124" s="249"/>
      <c r="C124" s="250" t="s">
        <v>120</v>
      </c>
      <c r="D124" s="250"/>
      <c r="E124" s="250"/>
      <c r="F124" s="251"/>
      <c r="G124" s="251"/>
      <c r="H124" s="251"/>
      <c r="I124" s="206"/>
      <c r="J124" s="252"/>
    </row>
    <row r="125" spans="1:10" s="229" customFormat="1" ht="22.5" customHeight="1" thickTop="1">
      <c r="A125" s="248"/>
      <c r="B125" s="249"/>
      <c r="C125" s="253" t="s">
        <v>121</v>
      </c>
      <c r="D125" s="250"/>
      <c r="E125" s="250"/>
      <c r="F125" s="251"/>
      <c r="G125" s="251"/>
      <c r="H125" s="251">
        <v>1211193259</v>
      </c>
      <c r="I125" s="206"/>
      <c r="J125" s="252"/>
    </row>
    <row r="126" spans="1:9" ht="19.5" customHeight="1" hidden="1">
      <c r="A126" s="112"/>
      <c r="B126" s="254"/>
      <c r="C126" s="199" t="s">
        <v>122</v>
      </c>
      <c r="D126" s="199"/>
      <c r="E126" s="199"/>
      <c r="F126" s="107"/>
      <c r="G126" s="107"/>
      <c r="H126" s="107"/>
      <c r="I126" s="255"/>
    </row>
    <row r="127" spans="1:9" ht="19.5" customHeight="1" hidden="1">
      <c r="A127" s="112"/>
      <c r="B127" s="254"/>
      <c r="C127" s="199" t="s">
        <v>123</v>
      </c>
      <c r="D127" s="199"/>
      <c r="E127" s="199"/>
      <c r="F127" s="107"/>
      <c r="G127" s="107"/>
      <c r="H127" s="107"/>
      <c r="I127" s="255"/>
    </row>
    <row r="128" spans="1:9" ht="19.5" customHeight="1" hidden="1">
      <c r="A128" s="112"/>
      <c r="B128" s="254"/>
      <c r="C128" s="199" t="s">
        <v>124</v>
      </c>
      <c r="D128" s="199"/>
      <c r="E128" s="199"/>
      <c r="F128" s="107"/>
      <c r="G128" s="107"/>
      <c r="H128" s="107"/>
      <c r="I128" s="255"/>
    </row>
    <row r="129" spans="1:10" ht="19.5" customHeight="1" hidden="1">
      <c r="A129" s="125"/>
      <c r="C129" s="526" t="s">
        <v>125</v>
      </c>
      <c r="D129" s="526"/>
      <c r="E129" s="526"/>
      <c r="F129" s="526"/>
      <c r="G129" s="526"/>
      <c r="H129" s="526"/>
      <c r="J129" s="88"/>
    </row>
    <row r="130" spans="1:9" ht="7.5" customHeight="1">
      <c r="A130" s="112"/>
      <c r="B130" s="254"/>
      <c r="C130" s="199"/>
      <c r="D130" s="199"/>
      <c r="E130" s="199"/>
      <c r="F130" s="107"/>
      <c r="G130" s="107"/>
      <c r="H130" s="107"/>
      <c r="I130" s="255"/>
    </row>
    <row r="131" spans="1:9" ht="19.5" customHeight="1" hidden="1">
      <c r="A131" s="112"/>
      <c r="B131" s="118">
        <f>'[2]TS'!F39</f>
        <v>0</v>
      </c>
      <c r="C131" s="114" t="s">
        <v>126</v>
      </c>
      <c r="D131" s="114"/>
      <c r="E131" s="114"/>
      <c r="H131" s="129"/>
      <c r="I131" s="255"/>
    </row>
    <row r="132" spans="2:10" s="256" customFormat="1" ht="19.5" customHeight="1" hidden="1">
      <c r="B132" s="257"/>
      <c r="C132" s="258" t="s">
        <v>101</v>
      </c>
      <c r="D132" s="259" t="s">
        <v>102</v>
      </c>
      <c r="E132" s="260" t="s">
        <v>127</v>
      </c>
      <c r="F132" s="260" t="s">
        <v>104</v>
      </c>
      <c r="G132" s="260" t="s">
        <v>105</v>
      </c>
      <c r="H132" s="260" t="s">
        <v>54</v>
      </c>
      <c r="I132" s="261"/>
      <c r="J132" s="262"/>
    </row>
    <row r="133" spans="1:10" s="269" customFormat="1" ht="19.5" customHeight="1" hidden="1">
      <c r="A133" s="263"/>
      <c r="B133" s="264"/>
      <c r="C133" s="265" t="s">
        <v>128</v>
      </c>
      <c r="D133" s="266"/>
      <c r="E133" s="267"/>
      <c r="F133" s="268"/>
      <c r="G133" s="268"/>
      <c r="H133" s="267"/>
      <c r="I133" s="255"/>
      <c r="J133" s="143"/>
    </row>
    <row r="134" spans="1:10" ht="19.5" customHeight="1" hidden="1">
      <c r="A134" s="125"/>
      <c r="B134" s="270"/>
      <c r="C134" s="271" t="s">
        <v>129</v>
      </c>
      <c r="D134" s="272">
        <v>0</v>
      </c>
      <c r="E134" s="272">
        <v>0</v>
      </c>
      <c r="F134" s="272">
        <v>0</v>
      </c>
      <c r="G134" s="272">
        <v>0</v>
      </c>
      <c r="H134" s="272">
        <f>SUM(D134:G134)</f>
        <v>0</v>
      </c>
      <c r="J134" s="88"/>
    </row>
    <row r="135" spans="1:10" ht="19.5" customHeight="1" hidden="1">
      <c r="A135" s="125"/>
      <c r="B135" s="270"/>
      <c r="C135" s="273" t="s">
        <v>130</v>
      </c>
      <c r="D135" s="274">
        <v>0</v>
      </c>
      <c r="E135" s="274">
        <v>0</v>
      </c>
      <c r="F135" s="274">
        <v>0</v>
      </c>
      <c r="G135" s="274">
        <v>0</v>
      </c>
      <c r="H135" s="274">
        <f aca="true" t="shared" si="1" ref="H135:H151">SUM(D135:G135)</f>
        <v>0</v>
      </c>
      <c r="I135" s="255"/>
      <c r="J135" s="88"/>
    </row>
    <row r="136" spans="1:10" ht="19.5" customHeight="1" hidden="1">
      <c r="A136" s="125"/>
      <c r="B136" s="270"/>
      <c r="C136" s="273" t="s">
        <v>131</v>
      </c>
      <c r="D136" s="274">
        <v>0</v>
      </c>
      <c r="E136" s="274">
        <v>0</v>
      </c>
      <c r="F136" s="274">
        <v>0</v>
      </c>
      <c r="G136" s="274">
        <v>0</v>
      </c>
      <c r="H136" s="274">
        <f t="shared" si="1"/>
        <v>0</v>
      </c>
      <c r="I136" s="255"/>
      <c r="J136" s="88"/>
    </row>
    <row r="137" spans="1:10" ht="19.5" customHeight="1" hidden="1">
      <c r="A137" s="125"/>
      <c r="B137" s="270"/>
      <c r="C137" s="273" t="s">
        <v>110</v>
      </c>
      <c r="D137" s="274">
        <v>0</v>
      </c>
      <c r="E137" s="274">
        <v>0</v>
      </c>
      <c r="F137" s="274">
        <v>0</v>
      </c>
      <c r="G137" s="274">
        <v>0</v>
      </c>
      <c r="H137" s="274">
        <f t="shared" si="1"/>
        <v>0</v>
      </c>
      <c r="I137" s="255"/>
      <c r="J137" s="88"/>
    </row>
    <row r="138" spans="1:10" ht="19.5" customHeight="1" hidden="1">
      <c r="A138" s="125"/>
      <c r="B138" s="270"/>
      <c r="C138" s="273" t="s">
        <v>132</v>
      </c>
      <c r="D138" s="274">
        <v>0</v>
      </c>
      <c r="E138" s="274">
        <v>0</v>
      </c>
      <c r="F138" s="274">
        <v>0</v>
      </c>
      <c r="G138" s="274">
        <v>0</v>
      </c>
      <c r="H138" s="274">
        <f t="shared" si="1"/>
        <v>0</v>
      </c>
      <c r="I138" s="255" t="s">
        <v>133</v>
      </c>
      <c r="J138" s="88"/>
    </row>
    <row r="139" spans="1:10" ht="19.5" customHeight="1" hidden="1">
      <c r="A139" s="125"/>
      <c r="B139" s="270"/>
      <c r="C139" s="273" t="s">
        <v>116</v>
      </c>
      <c r="D139" s="274">
        <v>0</v>
      </c>
      <c r="E139" s="274">
        <v>0</v>
      </c>
      <c r="F139" s="274">
        <v>0</v>
      </c>
      <c r="G139" s="274">
        <v>0</v>
      </c>
      <c r="H139" s="274">
        <f t="shared" si="1"/>
        <v>0</v>
      </c>
      <c r="I139" s="255" t="s">
        <v>133</v>
      </c>
      <c r="J139" s="88"/>
    </row>
    <row r="140" spans="1:10" ht="19.5" customHeight="1" hidden="1">
      <c r="A140" s="125"/>
      <c r="B140" s="270"/>
      <c r="C140" s="275" t="s">
        <v>134</v>
      </c>
      <c r="D140" s="276">
        <f>SUM(D134:D139)</f>
        <v>0</v>
      </c>
      <c r="E140" s="276">
        <f>SUM(E134:E139)</f>
        <v>0</v>
      </c>
      <c r="F140" s="276">
        <f>SUM(F134:F139)</f>
        <v>0</v>
      </c>
      <c r="G140" s="276">
        <f>SUM(G134:G139)</f>
        <v>0</v>
      </c>
      <c r="H140" s="276">
        <f t="shared" si="1"/>
        <v>0</v>
      </c>
      <c r="I140" s="110">
        <f>H140-'[2]TS'!G40</f>
        <v>4260424156</v>
      </c>
      <c r="J140" s="88"/>
    </row>
    <row r="141" spans="1:10" s="269" customFormat="1" ht="19.5" customHeight="1" hidden="1">
      <c r="A141" s="263"/>
      <c r="B141" s="264"/>
      <c r="C141" s="277" t="s">
        <v>114</v>
      </c>
      <c r="D141" s="278"/>
      <c r="E141" s="279"/>
      <c r="F141" s="280"/>
      <c r="G141" s="280"/>
      <c r="H141" s="279"/>
      <c r="I141" s="255"/>
      <c r="J141" s="143"/>
    </row>
    <row r="142" spans="1:10" ht="19.5" customHeight="1" hidden="1">
      <c r="A142" s="125"/>
      <c r="B142" s="270"/>
      <c r="C142" s="271" t="s">
        <v>129</v>
      </c>
      <c r="D142" s="281">
        <v>0</v>
      </c>
      <c r="E142" s="281">
        <v>0</v>
      </c>
      <c r="F142" s="281">
        <v>0</v>
      </c>
      <c r="G142" s="281">
        <v>0</v>
      </c>
      <c r="H142" s="281">
        <f t="shared" si="1"/>
        <v>0</v>
      </c>
      <c r="I142" s="110">
        <f>H142+'[2]TS'!H41</f>
        <v>0</v>
      </c>
      <c r="J142" s="88"/>
    </row>
    <row r="143" spans="1:10" ht="19.5" customHeight="1" hidden="1">
      <c r="A143" s="125"/>
      <c r="B143" s="270"/>
      <c r="C143" s="273" t="s">
        <v>115</v>
      </c>
      <c r="D143" s="274">
        <v>0</v>
      </c>
      <c r="E143" s="274">
        <v>0</v>
      </c>
      <c r="F143" s="274">
        <v>0</v>
      </c>
      <c r="G143" s="274">
        <v>0</v>
      </c>
      <c r="H143" s="274">
        <f t="shared" si="1"/>
        <v>0</v>
      </c>
      <c r="I143" s="255"/>
      <c r="J143" s="88"/>
    </row>
    <row r="144" spans="1:10" ht="19.5" customHeight="1" hidden="1">
      <c r="A144" s="125"/>
      <c r="B144" s="270"/>
      <c r="C144" s="273" t="s">
        <v>131</v>
      </c>
      <c r="D144" s="274">
        <v>0</v>
      </c>
      <c r="E144" s="274">
        <v>0</v>
      </c>
      <c r="F144" s="274">
        <v>0</v>
      </c>
      <c r="G144" s="274">
        <v>0</v>
      </c>
      <c r="H144" s="274">
        <f t="shared" si="1"/>
        <v>0</v>
      </c>
      <c r="I144" s="255"/>
      <c r="J144" s="88"/>
    </row>
    <row r="145" spans="1:10" ht="19.5" customHeight="1" hidden="1">
      <c r="A145" s="125"/>
      <c r="B145" s="270"/>
      <c r="C145" s="273" t="s">
        <v>110</v>
      </c>
      <c r="D145" s="274">
        <v>0</v>
      </c>
      <c r="E145" s="274">
        <v>0</v>
      </c>
      <c r="F145" s="274">
        <v>0</v>
      </c>
      <c r="G145" s="274">
        <v>0</v>
      </c>
      <c r="H145" s="274">
        <f t="shared" si="1"/>
        <v>0</v>
      </c>
      <c r="I145" s="255"/>
      <c r="J145" s="88"/>
    </row>
    <row r="146" spans="1:10" ht="19.5" customHeight="1" hidden="1">
      <c r="A146" s="125"/>
      <c r="B146" s="270"/>
      <c r="C146" s="273" t="s">
        <v>132</v>
      </c>
      <c r="D146" s="274">
        <v>0</v>
      </c>
      <c r="E146" s="274">
        <v>0</v>
      </c>
      <c r="F146" s="274">
        <v>0</v>
      </c>
      <c r="G146" s="274">
        <v>0</v>
      </c>
      <c r="H146" s="274">
        <f t="shared" si="1"/>
        <v>0</v>
      </c>
      <c r="I146" s="255" t="s">
        <v>133</v>
      </c>
      <c r="J146" s="88"/>
    </row>
    <row r="147" spans="1:10" ht="19.5" customHeight="1" hidden="1">
      <c r="A147" s="125"/>
      <c r="B147" s="270"/>
      <c r="C147" s="273" t="s">
        <v>116</v>
      </c>
      <c r="D147" s="274">
        <v>0</v>
      </c>
      <c r="E147" s="274">
        <v>0</v>
      </c>
      <c r="F147" s="274">
        <v>0</v>
      </c>
      <c r="G147" s="274">
        <v>0</v>
      </c>
      <c r="H147" s="274">
        <f t="shared" si="1"/>
        <v>0</v>
      </c>
      <c r="I147" s="255" t="s">
        <v>133</v>
      </c>
      <c r="J147" s="88"/>
    </row>
    <row r="148" spans="1:10" ht="19.5" customHeight="1" hidden="1">
      <c r="A148" s="125"/>
      <c r="B148" s="270"/>
      <c r="C148" s="275" t="s">
        <v>134</v>
      </c>
      <c r="D148" s="276">
        <f>SUM(D142:D147)</f>
        <v>0</v>
      </c>
      <c r="E148" s="276">
        <f>SUM(E142:E147)</f>
        <v>0</v>
      </c>
      <c r="F148" s="276">
        <f>SUM(F142:F147)</f>
        <v>0</v>
      </c>
      <c r="G148" s="276">
        <f>SUM(G142:G147)</f>
        <v>0</v>
      </c>
      <c r="H148" s="276">
        <f t="shared" si="1"/>
        <v>0</v>
      </c>
      <c r="I148" s="110">
        <f>H148+'[2]TS'!G41</f>
        <v>0</v>
      </c>
      <c r="J148" s="88"/>
    </row>
    <row r="149" spans="1:10" s="269" customFormat="1" ht="19.5" customHeight="1" hidden="1">
      <c r="A149" s="263"/>
      <c r="B149" s="264"/>
      <c r="C149" s="277" t="s">
        <v>135</v>
      </c>
      <c r="D149" s="278"/>
      <c r="E149" s="279"/>
      <c r="F149" s="280"/>
      <c r="G149" s="280"/>
      <c r="H149" s="279"/>
      <c r="I149" s="187"/>
      <c r="J149" s="143"/>
    </row>
    <row r="150" spans="1:10" ht="19.5" customHeight="1" hidden="1">
      <c r="A150" s="125"/>
      <c r="B150" s="270"/>
      <c r="C150" s="271" t="s">
        <v>136</v>
      </c>
      <c r="D150" s="281">
        <v>0</v>
      </c>
      <c r="E150" s="281">
        <v>0</v>
      </c>
      <c r="F150" s="281">
        <v>0</v>
      </c>
      <c r="G150" s="281">
        <v>0</v>
      </c>
      <c r="H150" s="281">
        <f t="shared" si="1"/>
        <v>0</v>
      </c>
      <c r="I150" s="110">
        <f>H150-'[2]TS'!H39</f>
        <v>-6451586552</v>
      </c>
      <c r="J150" s="88"/>
    </row>
    <row r="151" spans="1:10" ht="19.5" customHeight="1" hidden="1">
      <c r="A151" s="125"/>
      <c r="B151" s="270"/>
      <c r="C151" s="275" t="s">
        <v>137</v>
      </c>
      <c r="D151" s="276">
        <v>0</v>
      </c>
      <c r="E151" s="276">
        <v>0</v>
      </c>
      <c r="F151" s="276">
        <v>0</v>
      </c>
      <c r="G151" s="276">
        <v>0</v>
      </c>
      <c r="H151" s="276">
        <f t="shared" si="1"/>
        <v>0</v>
      </c>
      <c r="I151" s="110">
        <f>H151-'[2]TS'!G39</f>
        <v>-7714198312</v>
      </c>
      <c r="J151" s="88"/>
    </row>
    <row r="152" spans="1:9" ht="19.5" customHeight="1" hidden="1">
      <c r="A152" s="112"/>
      <c r="B152" s="254"/>
      <c r="C152" s="199" t="s">
        <v>138</v>
      </c>
      <c r="D152" s="199"/>
      <c r="E152" s="199"/>
      <c r="F152" s="107"/>
      <c r="G152" s="107"/>
      <c r="H152" s="107"/>
      <c r="I152" s="255"/>
    </row>
    <row r="153" spans="1:9" ht="19.5" customHeight="1" hidden="1">
      <c r="A153" s="112"/>
      <c r="B153" s="254"/>
      <c r="C153" s="199" t="s">
        <v>139</v>
      </c>
      <c r="D153" s="199"/>
      <c r="E153" s="199"/>
      <c r="F153" s="107"/>
      <c r="G153" s="107"/>
      <c r="H153" s="107"/>
      <c r="I153" s="255"/>
    </row>
    <row r="154" spans="1:9" ht="19.5" customHeight="1" hidden="1">
      <c r="A154" s="112"/>
      <c r="B154" s="254"/>
      <c r="C154" s="199" t="s">
        <v>140</v>
      </c>
      <c r="D154" s="199"/>
      <c r="E154" s="199"/>
      <c r="F154" s="107"/>
      <c r="G154" s="107"/>
      <c r="H154" s="107"/>
      <c r="I154" s="255"/>
    </row>
    <row r="155" spans="1:9" ht="19.5" customHeight="1" hidden="1">
      <c r="A155" s="112"/>
      <c r="B155" s="254"/>
      <c r="C155" s="199"/>
      <c r="D155" s="199"/>
      <c r="E155" s="199"/>
      <c r="F155" s="107"/>
      <c r="G155" s="107"/>
      <c r="H155" s="107"/>
      <c r="I155" s="255"/>
    </row>
    <row r="156" spans="1:10" s="288" customFormat="1" ht="24.75" customHeight="1">
      <c r="A156" s="282"/>
      <c r="B156" s="283" t="s">
        <v>585</v>
      </c>
      <c r="C156" s="284" t="s">
        <v>141</v>
      </c>
      <c r="D156" s="284"/>
      <c r="E156" s="284"/>
      <c r="F156" s="285"/>
      <c r="G156" s="117"/>
      <c r="H156" s="286"/>
      <c r="I156" s="255"/>
      <c r="J156" s="287"/>
    </row>
    <row r="157" spans="1:9" ht="3" customHeight="1">
      <c r="A157" s="112"/>
      <c r="B157" s="118"/>
      <c r="C157" s="114"/>
      <c r="D157" s="114"/>
      <c r="E157" s="114"/>
      <c r="H157" s="129"/>
      <c r="I157" s="255"/>
    </row>
    <row r="158" spans="3:10" s="256" customFormat="1" ht="34.5" customHeight="1">
      <c r="C158" s="289" t="s">
        <v>101</v>
      </c>
      <c r="D158" s="290"/>
      <c r="E158" s="291" t="s">
        <v>142</v>
      </c>
      <c r="F158" s="292" t="s">
        <v>143</v>
      </c>
      <c r="G158" s="292" t="s">
        <v>105</v>
      </c>
      <c r="H158" s="292" t="s">
        <v>54</v>
      </c>
      <c r="I158" s="261"/>
      <c r="J158" s="262"/>
    </row>
    <row r="159" spans="1:10" s="269" customFormat="1" ht="24.75" customHeight="1">
      <c r="A159" s="263"/>
      <c r="C159" s="293" t="s">
        <v>144</v>
      </c>
      <c r="D159" s="293"/>
      <c r="E159" s="294"/>
      <c r="F159" s="295"/>
      <c r="G159" s="296"/>
      <c r="H159" s="295"/>
      <c r="I159" s="110"/>
      <c r="J159" s="143"/>
    </row>
    <row r="160" spans="1:10" s="298" customFormat="1" ht="19.5" customHeight="1">
      <c r="A160" s="297"/>
      <c r="C160" s="299" t="s">
        <v>107</v>
      </c>
      <c r="D160" s="299"/>
      <c r="E160" s="300">
        <v>4687695100</v>
      </c>
      <c r="F160" s="300">
        <v>67800000</v>
      </c>
      <c r="G160" s="300">
        <v>395014620</v>
      </c>
      <c r="H160" s="300">
        <v>5150509720</v>
      </c>
      <c r="I160" s="301"/>
      <c r="J160" s="302"/>
    </row>
    <row r="161" spans="1:10" s="298" customFormat="1" ht="19.5" customHeight="1">
      <c r="A161" s="297"/>
      <c r="C161" s="303" t="s">
        <v>108</v>
      </c>
      <c r="D161" s="303"/>
      <c r="E161" s="300">
        <v>500556000</v>
      </c>
      <c r="F161" s="300"/>
      <c r="G161" s="300">
        <v>40425000</v>
      </c>
      <c r="H161" s="300">
        <f>SUM(E161:G161)</f>
        <v>540981000</v>
      </c>
      <c r="I161" s="304"/>
      <c r="J161" s="302"/>
    </row>
    <row r="162" spans="1:10" s="298" customFormat="1" ht="19.5" customHeight="1" hidden="1">
      <c r="A162" s="297"/>
      <c r="C162" s="303" t="s">
        <v>145</v>
      </c>
      <c r="D162" s="303"/>
      <c r="E162" s="300"/>
      <c r="F162" s="300">
        <v>0</v>
      </c>
      <c r="G162" s="300">
        <v>0</v>
      </c>
      <c r="H162" s="300">
        <f>SUM(E162:G162)</f>
        <v>0</v>
      </c>
      <c r="I162" s="304"/>
      <c r="J162" s="302"/>
    </row>
    <row r="163" spans="1:10" s="298" customFormat="1" ht="19.5" customHeight="1" hidden="1">
      <c r="A163" s="297"/>
      <c r="C163" s="303" t="s">
        <v>146</v>
      </c>
      <c r="D163" s="303"/>
      <c r="E163" s="300"/>
      <c r="F163" s="300">
        <v>0</v>
      </c>
      <c r="G163" s="300">
        <v>0</v>
      </c>
      <c r="H163" s="300">
        <f>SUM(E163:G163)</f>
        <v>0</v>
      </c>
      <c r="I163" s="304"/>
      <c r="J163" s="302"/>
    </row>
    <row r="164" spans="1:10" s="298" customFormat="1" ht="19.5" customHeight="1">
      <c r="A164" s="297"/>
      <c r="C164" s="303" t="s">
        <v>112</v>
      </c>
      <c r="D164" s="303"/>
      <c r="E164" s="300">
        <v>0</v>
      </c>
      <c r="F164" s="300">
        <v>0</v>
      </c>
      <c r="G164" s="300">
        <v>0</v>
      </c>
      <c r="H164" s="300">
        <f>SUM(E164:G164)</f>
        <v>0</v>
      </c>
      <c r="I164" s="304"/>
      <c r="J164" s="302"/>
    </row>
    <row r="165" spans="1:10" s="298" customFormat="1" ht="19.5" customHeight="1" hidden="1">
      <c r="A165" s="297"/>
      <c r="C165" s="303" t="s">
        <v>116</v>
      </c>
      <c r="D165" s="303"/>
      <c r="E165" s="300"/>
      <c r="F165" s="300">
        <v>0</v>
      </c>
      <c r="G165" s="300">
        <v>0</v>
      </c>
      <c r="H165" s="300">
        <f>SUM(E165:G165)</f>
        <v>0</v>
      </c>
      <c r="I165" s="304"/>
      <c r="J165" s="302"/>
    </row>
    <row r="166" spans="1:10" s="298" customFormat="1" ht="19.5" customHeight="1">
      <c r="A166" s="305"/>
      <c r="C166" s="299" t="s">
        <v>113</v>
      </c>
      <c r="D166" s="299"/>
      <c r="E166" s="300">
        <f>SUM(E160:E165)</f>
        <v>5188251100</v>
      </c>
      <c r="F166" s="300">
        <f>SUM(F160:F165)</f>
        <v>67800000</v>
      </c>
      <c r="G166" s="300">
        <f>SUM(G160:G165)</f>
        <v>435439620</v>
      </c>
      <c r="H166" s="300">
        <f>SUM(H160:H165)</f>
        <v>5691490720</v>
      </c>
      <c r="I166" s="301"/>
      <c r="J166" s="302"/>
    </row>
    <row r="167" spans="1:10" s="269" customFormat="1" ht="19.5" customHeight="1">
      <c r="A167" s="263"/>
      <c r="C167" s="293" t="s">
        <v>114</v>
      </c>
      <c r="D167" s="293"/>
      <c r="E167" s="294"/>
      <c r="F167" s="295"/>
      <c r="G167" s="296"/>
      <c r="H167" s="295"/>
      <c r="I167" s="255"/>
      <c r="J167" s="143"/>
    </row>
    <row r="168" spans="1:10" s="298" customFormat="1" ht="19.5" customHeight="1">
      <c r="A168" s="297"/>
      <c r="C168" s="306" t="s">
        <v>107</v>
      </c>
      <c r="D168" s="306"/>
      <c r="E168" s="300">
        <v>336932064</v>
      </c>
      <c r="F168" s="300">
        <v>38425000</v>
      </c>
      <c r="G168" s="300">
        <v>382422620</v>
      </c>
      <c r="H168" s="300">
        <v>757779684</v>
      </c>
      <c r="I168" s="301"/>
      <c r="J168" s="302"/>
    </row>
    <row r="169" spans="1:10" s="298" customFormat="1" ht="19.5" customHeight="1">
      <c r="A169" s="297"/>
      <c r="C169" s="303" t="s">
        <v>115</v>
      </c>
      <c r="D169" s="303"/>
      <c r="E169" s="300">
        <v>483369074</v>
      </c>
      <c r="F169" s="300">
        <v>7500000</v>
      </c>
      <c r="G169" s="300">
        <v>13654940</v>
      </c>
      <c r="H169" s="300">
        <f>SUM(E169:G169)</f>
        <v>504524014</v>
      </c>
      <c r="I169" s="304"/>
      <c r="J169" s="302"/>
    </row>
    <row r="170" spans="1:10" s="298" customFormat="1" ht="19.5" customHeight="1" hidden="1">
      <c r="A170" s="297"/>
      <c r="C170" s="303" t="s">
        <v>110</v>
      </c>
      <c r="D170" s="303"/>
      <c r="E170" s="300"/>
      <c r="F170" s="300">
        <v>0</v>
      </c>
      <c r="G170" s="300">
        <v>0</v>
      </c>
      <c r="H170" s="300">
        <f>SUM(E170:G170)</f>
        <v>0</v>
      </c>
      <c r="I170" s="304"/>
      <c r="J170" s="302"/>
    </row>
    <row r="171" spans="1:10" s="298" customFormat="1" ht="19.5" customHeight="1">
      <c r="A171" s="297"/>
      <c r="C171" s="303" t="s">
        <v>112</v>
      </c>
      <c r="D171" s="303"/>
      <c r="E171" s="300">
        <v>0</v>
      </c>
      <c r="F171" s="300">
        <v>0</v>
      </c>
      <c r="G171" s="300">
        <v>0</v>
      </c>
      <c r="H171" s="300">
        <f>SUM(E171:G171)</f>
        <v>0</v>
      </c>
      <c r="I171" s="304"/>
      <c r="J171" s="302"/>
    </row>
    <row r="172" spans="1:10" ht="19.5" customHeight="1" hidden="1">
      <c r="A172" s="125"/>
      <c r="B172" s="111"/>
      <c r="C172" s="307" t="s">
        <v>116</v>
      </c>
      <c r="D172" s="307"/>
      <c r="E172" s="181"/>
      <c r="F172" s="181">
        <v>0</v>
      </c>
      <c r="G172" s="181">
        <v>0</v>
      </c>
      <c r="H172" s="181">
        <f>SUM(E172:G172)</f>
        <v>0</v>
      </c>
      <c r="I172" s="255"/>
      <c r="J172" s="88"/>
    </row>
    <row r="173" spans="1:10" ht="19.5" customHeight="1">
      <c r="A173" s="125"/>
      <c r="B173" s="111"/>
      <c r="C173" s="308" t="s">
        <v>113</v>
      </c>
      <c r="D173" s="308"/>
      <c r="E173" s="189">
        <f>SUM(E168:E172)</f>
        <v>820301138</v>
      </c>
      <c r="F173" s="189">
        <f>SUM(F168:F172)</f>
        <v>45925000</v>
      </c>
      <c r="G173" s="189">
        <f>SUM(G168:G172)</f>
        <v>396077560</v>
      </c>
      <c r="H173" s="189">
        <f>SUM(H168:H172)</f>
        <v>1262303698</v>
      </c>
      <c r="J173" s="88"/>
    </row>
    <row r="174" spans="1:10" s="269" customFormat="1" ht="19.5" customHeight="1">
      <c r="A174" s="263"/>
      <c r="C174" s="293" t="s">
        <v>147</v>
      </c>
      <c r="D174" s="293"/>
      <c r="E174" s="294"/>
      <c r="F174" s="295"/>
      <c r="G174" s="296"/>
      <c r="H174" s="295"/>
      <c r="I174" s="187"/>
      <c r="J174" s="143"/>
    </row>
    <row r="175" spans="1:10" s="298" customFormat="1" ht="19.5" customHeight="1">
      <c r="A175" s="297"/>
      <c r="C175" s="306" t="s">
        <v>118</v>
      </c>
      <c r="D175" s="306"/>
      <c r="E175" s="300">
        <f>E160-E168</f>
        <v>4350763036</v>
      </c>
      <c r="F175" s="300">
        <f>F160-F168</f>
        <v>29375000</v>
      </c>
      <c r="G175" s="300">
        <f>G160-G168</f>
        <v>12592000</v>
      </c>
      <c r="H175" s="300">
        <f>H160-H168</f>
        <v>4392730036</v>
      </c>
      <c r="I175" s="301"/>
      <c r="J175" s="302"/>
    </row>
    <row r="176" spans="1:10" s="298" customFormat="1" ht="19.5" customHeight="1" thickBot="1">
      <c r="A176" s="297"/>
      <c r="C176" s="309" t="s">
        <v>119</v>
      </c>
      <c r="D176" s="309"/>
      <c r="E176" s="310">
        <f>E166-E173</f>
        <v>4367949962</v>
      </c>
      <c r="F176" s="310">
        <f>F166-F173</f>
        <v>21875000</v>
      </c>
      <c r="G176" s="310">
        <f>G166-G173</f>
        <v>39362060</v>
      </c>
      <c r="H176" s="310">
        <f>H166-H173</f>
        <v>4429187022</v>
      </c>
      <c r="I176" s="301"/>
      <c r="J176" s="302"/>
    </row>
    <row r="177" spans="1:9" ht="19.5" customHeight="1" hidden="1">
      <c r="A177" s="112"/>
      <c r="B177" s="254"/>
      <c r="C177" s="199" t="s">
        <v>148</v>
      </c>
      <c r="D177" s="199"/>
      <c r="E177" s="199"/>
      <c r="F177" s="107"/>
      <c r="G177" s="107"/>
      <c r="H177" s="107"/>
      <c r="I177" s="255"/>
    </row>
    <row r="178" spans="1:10" ht="19.5" customHeight="1" hidden="1">
      <c r="A178" s="112"/>
      <c r="B178" s="254"/>
      <c r="C178" s="106"/>
      <c r="D178" s="106"/>
      <c r="E178" s="106"/>
      <c r="F178" s="202"/>
      <c r="G178" s="202"/>
      <c r="H178" s="202"/>
      <c r="I178" s="194"/>
      <c r="J178" s="111"/>
    </row>
    <row r="179" spans="1:10" ht="19.5" customHeight="1" hidden="1">
      <c r="A179" s="112"/>
      <c r="B179" s="186">
        <f>'[2]TS'!F45</f>
        <v>0</v>
      </c>
      <c r="C179" s="114" t="s">
        <v>149</v>
      </c>
      <c r="D179" s="114"/>
      <c r="E179" s="114"/>
      <c r="H179" s="129"/>
      <c r="I179" s="187"/>
      <c r="J179" s="111"/>
    </row>
    <row r="180" spans="1:10" ht="19.5" customHeight="1" hidden="1">
      <c r="A180" s="155"/>
      <c r="B180" s="188"/>
      <c r="C180" s="133" t="s">
        <v>44</v>
      </c>
      <c r="D180" s="133"/>
      <c r="E180" s="133"/>
      <c r="F180" s="189"/>
      <c r="G180" s="135"/>
      <c r="H180" s="135" t="s">
        <v>88</v>
      </c>
      <c r="I180" s="187"/>
      <c r="J180" s="111"/>
    </row>
    <row r="181" spans="1:9" s="140" customFormat="1" ht="19.5" customHeight="1" hidden="1">
      <c r="A181" s="137"/>
      <c r="B181" s="139"/>
      <c r="C181" s="203" t="s">
        <v>150</v>
      </c>
      <c r="D181" s="203"/>
      <c r="E181" s="203"/>
      <c r="F181" s="159"/>
      <c r="G181" s="116"/>
      <c r="H181" s="116">
        <v>10954397328</v>
      </c>
      <c r="I181" s="187"/>
    </row>
    <row r="182" spans="1:9" s="140" customFormat="1" ht="19.5" customHeight="1" hidden="1">
      <c r="A182" s="137"/>
      <c r="B182" s="139"/>
      <c r="C182" s="203" t="s">
        <v>151</v>
      </c>
      <c r="D182" s="203"/>
      <c r="E182" s="203"/>
      <c r="F182" s="159"/>
      <c r="G182" s="116"/>
      <c r="H182" s="116">
        <v>0</v>
      </c>
      <c r="I182" s="187"/>
    </row>
    <row r="183" spans="1:10" ht="19.5" customHeight="1" hidden="1">
      <c r="A183" s="125"/>
      <c r="B183" s="179"/>
      <c r="C183" s="147" t="s">
        <v>54</v>
      </c>
      <c r="D183" s="147"/>
      <c r="E183" s="147"/>
      <c r="F183" s="149"/>
      <c r="G183" s="166"/>
      <c r="H183" s="166">
        <f>SUM(H181:H182)</f>
        <v>10954397328</v>
      </c>
      <c r="I183" s="194"/>
      <c r="J183" s="111"/>
    </row>
    <row r="184" spans="1:10" ht="9" customHeight="1" thickTop="1">
      <c r="A184" s="125"/>
      <c r="B184" s="179"/>
      <c r="C184" s="106"/>
      <c r="D184" s="106"/>
      <c r="E184" s="106"/>
      <c r="F184" s="201"/>
      <c r="G184" s="202"/>
      <c r="H184" s="202"/>
      <c r="I184" s="194"/>
      <c r="J184" s="111"/>
    </row>
    <row r="185" spans="1:9" ht="19.5" customHeight="1" hidden="1">
      <c r="A185" s="112"/>
      <c r="B185" s="118">
        <f>'[2]TS'!F46</f>
        <v>0</v>
      </c>
      <c r="C185" s="114" t="s">
        <v>152</v>
      </c>
      <c r="D185" s="114"/>
      <c r="E185" s="114"/>
      <c r="H185" s="129"/>
      <c r="I185" s="255"/>
    </row>
    <row r="186" spans="2:10" s="256" customFormat="1" ht="19.5" customHeight="1" hidden="1">
      <c r="B186" s="257"/>
      <c r="C186" s="527" t="s">
        <v>101</v>
      </c>
      <c r="D186" s="528"/>
      <c r="E186" s="529"/>
      <c r="F186" s="260" t="s">
        <v>153</v>
      </c>
      <c r="G186" s="260"/>
      <c r="H186" s="260" t="s">
        <v>154</v>
      </c>
      <c r="I186" s="261"/>
      <c r="J186" s="262"/>
    </row>
    <row r="187" spans="1:10" s="269" customFormat="1" ht="19.5" customHeight="1" hidden="1">
      <c r="A187" s="263"/>
      <c r="B187" s="264"/>
      <c r="C187" s="311" t="s">
        <v>155</v>
      </c>
      <c r="D187" s="312"/>
      <c r="E187" s="313"/>
      <c r="F187" s="267">
        <f>SUM(F188:F191)</f>
        <v>0</v>
      </c>
      <c r="G187" s="267"/>
      <c r="H187" s="267" t="e">
        <f>SUM(H188:H191)</f>
        <v>#REF!</v>
      </c>
      <c r="I187" s="255"/>
      <c r="J187" s="143"/>
    </row>
    <row r="188" spans="1:10" ht="19.5" customHeight="1" hidden="1">
      <c r="A188" s="125"/>
      <c r="B188" s="270"/>
      <c r="C188" s="314" t="s">
        <v>156</v>
      </c>
      <c r="D188" s="315"/>
      <c r="E188" s="316"/>
      <c r="F188" s="317">
        <v>0</v>
      </c>
      <c r="G188" s="317"/>
      <c r="H188" s="317" t="e">
        <f>F188+#REF!-G188</f>
        <v>#REF!</v>
      </c>
      <c r="J188" s="88"/>
    </row>
    <row r="189" spans="1:10" ht="19.5" customHeight="1" hidden="1">
      <c r="A189" s="125"/>
      <c r="B189" s="270"/>
      <c r="C189" s="318" t="s">
        <v>157</v>
      </c>
      <c r="D189" s="181"/>
      <c r="E189" s="319"/>
      <c r="F189" s="274">
        <v>0</v>
      </c>
      <c r="G189" s="274"/>
      <c r="H189" s="274" t="e">
        <f>F189+#REF!-G189</f>
        <v>#REF!</v>
      </c>
      <c r="J189" s="88"/>
    </row>
    <row r="190" spans="1:10" ht="19.5" customHeight="1" hidden="1">
      <c r="A190" s="125"/>
      <c r="B190" s="270"/>
      <c r="C190" s="318" t="s">
        <v>158</v>
      </c>
      <c r="D190" s="181"/>
      <c r="E190" s="319"/>
      <c r="F190" s="274">
        <v>0</v>
      </c>
      <c r="G190" s="274"/>
      <c r="H190" s="274" t="e">
        <f>F190+#REF!-G190</f>
        <v>#REF!</v>
      </c>
      <c r="J190" s="88"/>
    </row>
    <row r="191" spans="1:10" ht="19.5" customHeight="1" hidden="1">
      <c r="A191" s="125"/>
      <c r="B191" s="270"/>
      <c r="C191" s="320" t="s">
        <v>159</v>
      </c>
      <c r="D191" s="189"/>
      <c r="E191" s="321"/>
      <c r="F191" s="322">
        <v>0</v>
      </c>
      <c r="G191" s="322"/>
      <c r="H191" s="322" t="e">
        <f>F191+#REF!-G191</f>
        <v>#REF!</v>
      </c>
      <c r="J191" s="88"/>
    </row>
    <row r="192" spans="1:10" s="269" customFormat="1" ht="19.5" customHeight="1" hidden="1">
      <c r="A192" s="263"/>
      <c r="B192" s="264"/>
      <c r="C192" s="277" t="s">
        <v>114</v>
      </c>
      <c r="D192" s="294"/>
      <c r="E192" s="324"/>
      <c r="F192" s="267">
        <f>SUM(F193:F196)</f>
        <v>0</v>
      </c>
      <c r="G192" s="267"/>
      <c r="H192" s="267" t="e">
        <f>SUM(H193:H196)</f>
        <v>#REF!</v>
      </c>
      <c r="I192" s="255"/>
      <c r="J192" s="143"/>
    </row>
    <row r="193" spans="1:10" ht="19.5" customHeight="1" hidden="1">
      <c r="A193" s="125"/>
      <c r="B193" s="270"/>
      <c r="C193" s="314" t="s">
        <v>156</v>
      </c>
      <c r="D193" s="315"/>
      <c r="E193" s="316"/>
      <c r="F193" s="317">
        <v>0</v>
      </c>
      <c r="G193" s="317"/>
      <c r="H193" s="317" t="e">
        <f>F193+#REF!-G193</f>
        <v>#REF!</v>
      </c>
      <c r="J193" s="88"/>
    </row>
    <row r="194" spans="1:10" ht="19.5" customHeight="1" hidden="1">
      <c r="A194" s="125"/>
      <c r="B194" s="270"/>
      <c r="C194" s="318" t="s">
        <v>157</v>
      </c>
      <c r="D194" s="181"/>
      <c r="E194" s="319"/>
      <c r="F194" s="274">
        <v>0</v>
      </c>
      <c r="G194" s="274"/>
      <c r="H194" s="274" t="e">
        <f>F194+#REF!-G194</f>
        <v>#REF!</v>
      </c>
      <c r="J194" s="88"/>
    </row>
    <row r="195" spans="1:10" ht="19.5" customHeight="1" hidden="1">
      <c r="A195" s="125"/>
      <c r="B195" s="270"/>
      <c r="C195" s="318" t="s">
        <v>158</v>
      </c>
      <c r="D195" s="181"/>
      <c r="E195" s="319"/>
      <c r="F195" s="274">
        <v>0</v>
      </c>
      <c r="G195" s="274"/>
      <c r="H195" s="274" t="e">
        <f>F195+#REF!-G195</f>
        <v>#REF!</v>
      </c>
      <c r="J195" s="88"/>
    </row>
    <row r="196" spans="1:10" ht="19.5" customHeight="1" hidden="1">
      <c r="A196" s="125"/>
      <c r="B196" s="270"/>
      <c r="C196" s="320" t="s">
        <v>159</v>
      </c>
      <c r="D196" s="189"/>
      <c r="E196" s="321"/>
      <c r="F196" s="322">
        <v>0</v>
      </c>
      <c r="G196" s="322"/>
      <c r="H196" s="322" t="e">
        <f>F196+#REF!-G196</f>
        <v>#REF!</v>
      </c>
      <c r="J196" s="88"/>
    </row>
    <row r="197" spans="1:10" s="269" customFormat="1" ht="19.5" customHeight="1" hidden="1">
      <c r="A197" s="263"/>
      <c r="B197" s="264"/>
      <c r="C197" s="277" t="s">
        <v>160</v>
      </c>
      <c r="D197" s="294"/>
      <c r="E197" s="324"/>
      <c r="F197" s="267">
        <f>SUM(F198:F201)</f>
        <v>0</v>
      </c>
      <c r="G197" s="267"/>
      <c r="H197" s="267" t="e">
        <f>SUM(H198:H201)</f>
        <v>#REF!</v>
      </c>
      <c r="I197" s="187"/>
      <c r="J197" s="143"/>
    </row>
    <row r="198" spans="1:10" ht="19.5" customHeight="1" hidden="1">
      <c r="A198" s="125"/>
      <c r="B198" s="270"/>
      <c r="C198" s="314" t="s">
        <v>156</v>
      </c>
      <c r="D198" s="315"/>
      <c r="E198" s="316"/>
      <c r="F198" s="317">
        <f>F188-F193</f>
        <v>0</v>
      </c>
      <c r="G198" s="317"/>
      <c r="H198" s="317" t="e">
        <f>F198+#REF!-G198</f>
        <v>#REF!</v>
      </c>
      <c r="J198" s="88"/>
    </row>
    <row r="199" spans="1:10" ht="19.5" customHeight="1" hidden="1">
      <c r="A199" s="125"/>
      <c r="B199" s="270"/>
      <c r="C199" s="318" t="s">
        <v>157</v>
      </c>
      <c r="D199" s="181"/>
      <c r="E199" s="319"/>
      <c r="F199" s="274">
        <f>F189-F194</f>
        <v>0</v>
      </c>
      <c r="G199" s="274"/>
      <c r="H199" s="274" t="e">
        <f>F199+#REF!-G199</f>
        <v>#REF!</v>
      </c>
      <c r="J199" s="88"/>
    </row>
    <row r="200" spans="1:10" ht="19.5" customHeight="1" hidden="1">
      <c r="A200" s="125"/>
      <c r="B200" s="270"/>
      <c r="C200" s="318" t="s">
        <v>158</v>
      </c>
      <c r="D200" s="181"/>
      <c r="E200" s="319"/>
      <c r="F200" s="274">
        <f>F190-F195</f>
        <v>0</v>
      </c>
      <c r="G200" s="274"/>
      <c r="H200" s="274" t="e">
        <f>F200+#REF!-G200</f>
        <v>#REF!</v>
      </c>
      <c r="J200" s="88"/>
    </row>
    <row r="201" spans="1:10" ht="19.5" customHeight="1" hidden="1">
      <c r="A201" s="125"/>
      <c r="B201" s="270"/>
      <c r="C201" s="320" t="s">
        <v>159</v>
      </c>
      <c r="D201" s="189"/>
      <c r="E201" s="321"/>
      <c r="F201" s="322">
        <f>F191-F196</f>
        <v>0</v>
      </c>
      <c r="G201" s="322"/>
      <c r="H201" s="322" t="e">
        <f>F201+#REF!-G201</f>
        <v>#REF!</v>
      </c>
      <c r="J201" s="88"/>
    </row>
    <row r="202" spans="1:9" ht="19.5" customHeight="1" hidden="1">
      <c r="A202" s="112"/>
      <c r="B202" s="254"/>
      <c r="C202" s="199" t="s">
        <v>148</v>
      </c>
      <c r="D202" s="199"/>
      <c r="E202" s="199"/>
      <c r="F202" s="107"/>
      <c r="G202" s="107"/>
      <c r="H202" s="107"/>
      <c r="I202" s="255"/>
    </row>
    <row r="203" spans="1:9" ht="19.5" customHeight="1" hidden="1">
      <c r="A203" s="112"/>
      <c r="B203" s="254"/>
      <c r="C203" s="199"/>
      <c r="D203" s="199"/>
      <c r="E203" s="199"/>
      <c r="F203" s="107"/>
      <c r="G203" s="107"/>
      <c r="H203" s="107"/>
      <c r="I203" s="255"/>
    </row>
    <row r="204" spans="1:10" ht="19.5" customHeight="1" hidden="1">
      <c r="A204" s="112"/>
      <c r="B204" s="186">
        <f>'[2]TS'!F52</f>
        <v>0</v>
      </c>
      <c r="C204" s="114" t="s">
        <v>161</v>
      </c>
      <c r="D204" s="114"/>
      <c r="E204" s="114"/>
      <c r="H204" s="129"/>
      <c r="I204" s="187"/>
      <c r="J204" s="111"/>
    </row>
    <row r="205" spans="1:10" ht="19.5" customHeight="1" hidden="1">
      <c r="A205" s="155"/>
      <c r="B205" s="188"/>
      <c r="C205" s="133" t="s">
        <v>44</v>
      </c>
      <c r="D205" s="133"/>
      <c r="E205" s="133"/>
      <c r="F205" s="189"/>
      <c r="G205" s="135"/>
      <c r="H205" s="135" t="s">
        <v>89</v>
      </c>
      <c r="I205" s="187"/>
      <c r="J205" s="111"/>
    </row>
    <row r="206" spans="1:9" s="140" customFormat="1" ht="19.5" customHeight="1" hidden="1">
      <c r="A206" s="137"/>
      <c r="B206" s="139"/>
      <c r="C206" s="203" t="s">
        <v>162</v>
      </c>
      <c r="D206" s="203"/>
      <c r="E206" s="203"/>
      <c r="F206" s="159"/>
      <c r="G206" s="142"/>
      <c r="H206" s="142">
        <v>0</v>
      </c>
      <c r="I206" s="187"/>
    </row>
    <row r="207" spans="1:9" s="140" customFormat="1" ht="19.5" customHeight="1" hidden="1">
      <c r="A207" s="137"/>
      <c r="B207" s="139"/>
      <c r="C207" s="203" t="s">
        <v>163</v>
      </c>
      <c r="D207" s="203"/>
      <c r="E207" s="203"/>
      <c r="F207" s="192"/>
      <c r="G207" s="146"/>
      <c r="H207" s="146">
        <v>0</v>
      </c>
      <c r="I207" s="194"/>
    </row>
    <row r="208" spans="1:9" s="140" customFormat="1" ht="19.5" customHeight="1" hidden="1">
      <c r="A208" s="137"/>
      <c r="B208" s="139"/>
      <c r="C208" s="203" t="s">
        <v>164</v>
      </c>
      <c r="D208" s="203"/>
      <c r="E208" s="203"/>
      <c r="F208" s="159"/>
      <c r="G208" s="142"/>
      <c r="H208" s="142">
        <v>0</v>
      </c>
      <c r="I208" s="187"/>
    </row>
    <row r="209" spans="1:9" s="140" customFormat="1" ht="19.5" customHeight="1" hidden="1">
      <c r="A209" s="137"/>
      <c r="B209" s="139"/>
      <c r="C209" s="203" t="s">
        <v>165</v>
      </c>
      <c r="D209" s="203"/>
      <c r="E209" s="203"/>
      <c r="F209" s="192"/>
      <c r="G209" s="146"/>
      <c r="H209" s="146">
        <v>0</v>
      </c>
      <c r="I209" s="194"/>
    </row>
    <row r="210" spans="1:9" s="140" customFormat="1" ht="19.5" customHeight="1" hidden="1">
      <c r="A210" s="137"/>
      <c r="B210" s="139"/>
      <c r="C210" s="203" t="s">
        <v>166</v>
      </c>
      <c r="D210" s="203"/>
      <c r="E210" s="203"/>
      <c r="F210" s="159"/>
      <c r="G210" s="142"/>
      <c r="H210" s="142">
        <v>0</v>
      </c>
      <c r="I210" s="194"/>
    </row>
    <row r="211" spans="1:10" ht="19.5" customHeight="1" hidden="1">
      <c r="A211" s="125"/>
      <c r="B211" s="179"/>
      <c r="C211" s="147" t="s">
        <v>54</v>
      </c>
      <c r="D211" s="147"/>
      <c r="E211" s="147"/>
      <c r="F211" s="149"/>
      <c r="G211" s="166"/>
      <c r="H211" s="166">
        <f>SUM(H206:H210)</f>
        <v>0</v>
      </c>
      <c r="I211" s="194"/>
      <c r="J211" s="111"/>
    </row>
    <row r="212" spans="1:10" ht="19.5" customHeight="1" hidden="1">
      <c r="A212" s="125"/>
      <c r="B212" s="179"/>
      <c r="C212" s="106"/>
      <c r="D212" s="106"/>
      <c r="E212" s="106"/>
      <c r="F212" s="201"/>
      <c r="G212" s="202"/>
      <c r="H212" s="202"/>
      <c r="I212" s="194"/>
      <c r="J212" s="111"/>
    </row>
    <row r="213" spans="1:10" ht="19.5" customHeight="1">
      <c r="A213" s="125"/>
      <c r="B213" s="325" t="s">
        <v>460</v>
      </c>
      <c r="C213" s="106" t="s">
        <v>167</v>
      </c>
      <c r="D213" s="106"/>
      <c r="E213" s="106"/>
      <c r="F213" s="201"/>
      <c r="G213" s="202"/>
      <c r="H213" s="202"/>
      <c r="I213" s="194"/>
      <c r="J213" s="111"/>
    </row>
    <row r="214" spans="1:10" ht="19.5" customHeight="1">
      <c r="A214" s="155"/>
      <c r="B214" s="188"/>
      <c r="C214" s="133" t="s">
        <v>44</v>
      </c>
      <c r="D214" s="133"/>
      <c r="E214" s="133"/>
      <c r="F214" s="326" t="s">
        <v>45</v>
      </c>
      <c r="G214" s="135" t="s">
        <v>46</v>
      </c>
      <c r="H214" s="135" t="s">
        <v>47</v>
      </c>
      <c r="I214" s="187"/>
      <c r="J214" s="111"/>
    </row>
    <row r="215" spans="1:10" ht="19.5" customHeight="1">
      <c r="A215" s="125"/>
      <c r="B215" s="179"/>
      <c r="C215" s="199" t="s">
        <v>168</v>
      </c>
      <c r="D215" s="106"/>
      <c r="E215" s="106"/>
      <c r="F215" s="327" t="s">
        <v>169</v>
      </c>
      <c r="G215" s="107">
        <v>19867895513</v>
      </c>
      <c r="H215" s="107">
        <v>19867895513</v>
      </c>
      <c r="I215" s="194"/>
      <c r="J215" s="111"/>
    </row>
    <row r="216" spans="1:10" ht="19.5" customHeight="1" thickBot="1">
      <c r="A216" s="125"/>
      <c r="B216" s="179"/>
      <c r="C216" s="147" t="s">
        <v>54</v>
      </c>
      <c r="D216" s="147"/>
      <c r="E216" s="147"/>
      <c r="F216" s="328" t="s">
        <v>169</v>
      </c>
      <c r="G216" s="166">
        <f>SUM(G213:G215)</f>
        <v>19867895513</v>
      </c>
      <c r="H216" s="166">
        <f>SUM(H213:H215)</f>
        <v>19867895513</v>
      </c>
      <c r="I216" s="194"/>
      <c r="J216" s="111"/>
    </row>
    <row r="217" spans="1:10" ht="19.5" customHeight="1" thickTop="1">
      <c r="A217" s="125"/>
      <c r="B217" s="179"/>
      <c r="C217" s="151" t="s">
        <v>170</v>
      </c>
      <c r="D217" s="106"/>
      <c r="E217" s="106"/>
      <c r="F217" s="201"/>
      <c r="G217" s="202"/>
      <c r="H217" s="202"/>
      <c r="I217" s="194"/>
      <c r="J217" s="111"/>
    </row>
    <row r="218" spans="1:10" ht="9" customHeight="1">
      <c r="A218" s="125"/>
      <c r="B218" s="179"/>
      <c r="C218" s="106"/>
      <c r="D218" s="106"/>
      <c r="E218" s="106"/>
      <c r="F218" s="201"/>
      <c r="G218" s="202"/>
      <c r="H218" s="202"/>
      <c r="I218" s="194"/>
      <c r="J218" s="111"/>
    </row>
    <row r="219" spans="1:10" ht="19.5" customHeight="1">
      <c r="A219" s="125"/>
      <c r="B219" s="325" t="s">
        <v>586</v>
      </c>
      <c r="C219" s="106" t="s">
        <v>161</v>
      </c>
      <c r="D219" s="106"/>
      <c r="E219" s="106"/>
      <c r="F219" s="201"/>
      <c r="G219" s="202"/>
      <c r="H219" s="202"/>
      <c r="I219" s="194"/>
      <c r="J219" s="111"/>
    </row>
    <row r="220" spans="1:10" ht="19.5" customHeight="1">
      <c r="A220" s="155"/>
      <c r="B220" s="188"/>
      <c r="C220" s="133" t="s">
        <v>44</v>
      </c>
      <c r="D220" s="133"/>
      <c r="E220" s="133"/>
      <c r="F220" s="326"/>
      <c r="G220" s="135" t="s">
        <v>46</v>
      </c>
      <c r="H220" s="135" t="s">
        <v>47</v>
      </c>
      <c r="I220" s="187"/>
      <c r="J220" s="111"/>
    </row>
    <row r="221" spans="1:10" ht="19.5" customHeight="1">
      <c r="A221" s="125"/>
      <c r="B221" s="179"/>
      <c r="C221" s="199" t="s">
        <v>171</v>
      </c>
      <c r="D221" s="106"/>
      <c r="E221" s="106"/>
      <c r="F221" s="201"/>
      <c r="G221" s="107">
        <v>565983200</v>
      </c>
      <c r="H221" s="107">
        <v>510000000</v>
      </c>
      <c r="I221" s="194"/>
      <c r="J221" s="111"/>
    </row>
    <row r="222" spans="1:10" ht="19.5" customHeight="1">
      <c r="A222" s="125"/>
      <c r="B222" s="179"/>
      <c r="C222" s="199" t="s">
        <v>172</v>
      </c>
      <c r="D222" s="106"/>
      <c r="E222" s="106"/>
      <c r="F222" s="201"/>
      <c r="G222" s="107">
        <v>0</v>
      </c>
      <c r="H222" s="107">
        <v>6000000000</v>
      </c>
      <c r="I222" s="194"/>
      <c r="J222" s="111"/>
    </row>
    <row r="223" spans="1:10" ht="19.5" customHeight="1">
      <c r="A223" s="125"/>
      <c r="B223" s="179"/>
      <c r="C223" s="199" t="s">
        <v>173</v>
      </c>
      <c r="D223" s="106"/>
      <c r="E223" s="106"/>
      <c r="F223" s="201"/>
      <c r="G223" s="107">
        <v>7410000000</v>
      </c>
      <c r="H223" s="107">
        <v>0</v>
      </c>
      <c r="I223" s="194"/>
      <c r="J223" s="111"/>
    </row>
    <row r="224" spans="1:10" ht="19.5" customHeight="1">
      <c r="A224" s="125"/>
      <c r="B224" s="179"/>
      <c r="C224" s="199" t="s">
        <v>174</v>
      </c>
      <c r="D224" s="106"/>
      <c r="E224" s="106"/>
      <c r="F224" s="201"/>
      <c r="G224" s="107">
        <v>1599785000</v>
      </c>
      <c r="H224" s="107">
        <v>0</v>
      </c>
      <c r="I224" s="194"/>
      <c r="J224" s="111"/>
    </row>
    <row r="225" spans="1:10" ht="19.5" customHeight="1">
      <c r="A225" s="125"/>
      <c r="B225" s="179"/>
      <c r="C225" s="199" t="s">
        <v>175</v>
      </c>
      <c r="D225" s="106"/>
      <c r="E225" s="106"/>
      <c r="F225" s="201"/>
      <c r="G225" s="107">
        <v>1634890000</v>
      </c>
      <c r="H225" s="107">
        <v>0</v>
      </c>
      <c r="I225" s="194"/>
      <c r="J225" s="111"/>
    </row>
    <row r="226" spans="1:10" ht="19.5" customHeight="1">
      <c r="A226" s="125"/>
      <c r="B226" s="179"/>
      <c r="C226" s="199" t="s">
        <v>176</v>
      </c>
      <c r="D226" s="106"/>
      <c r="E226" s="106"/>
      <c r="F226" s="201"/>
      <c r="G226" s="107">
        <v>8196673800</v>
      </c>
      <c r="H226" s="107">
        <v>0</v>
      </c>
      <c r="I226" s="194"/>
      <c r="J226" s="111"/>
    </row>
    <row r="227" spans="1:10" ht="19.5" customHeight="1">
      <c r="A227" s="125"/>
      <c r="B227" s="179"/>
      <c r="C227" s="199" t="s">
        <v>177</v>
      </c>
      <c r="D227" s="106"/>
      <c r="E227" s="106"/>
      <c r="F227" s="201"/>
      <c r="G227" s="107">
        <v>7244958000</v>
      </c>
      <c r="H227" s="107">
        <v>0</v>
      </c>
      <c r="I227" s="194"/>
      <c r="J227" s="111"/>
    </row>
    <row r="228" spans="1:10" ht="19.5" customHeight="1">
      <c r="A228" s="125"/>
      <c r="B228" s="179"/>
      <c r="C228" s="199" t="s">
        <v>178</v>
      </c>
      <c r="D228" s="106"/>
      <c r="E228" s="106"/>
      <c r="F228" s="201"/>
      <c r="G228" s="107">
        <v>3300000000</v>
      </c>
      <c r="H228" s="107">
        <v>3300000000</v>
      </c>
      <c r="I228" s="194"/>
      <c r="J228" s="111"/>
    </row>
    <row r="229" spans="1:10" ht="19.5" customHeight="1" thickBot="1">
      <c r="A229" s="125"/>
      <c r="B229" s="179"/>
      <c r="C229" s="147" t="s">
        <v>54</v>
      </c>
      <c r="D229" s="147"/>
      <c r="E229" s="147"/>
      <c r="F229" s="328"/>
      <c r="G229" s="166">
        <f>SUM(G221:G228)</f>
        <v>29952290000</v>
      </c>
      <c r="H229" s="166">
        <f>SUM(H221:H228)</f>
        <v>9810000000</v>
      </c>
      <c r="I229" s="194"/>
      <c r="J229" s="111"/>
    </row>
    <row r="230" spans="1:10" ht="6.75" customHeight="1" thickTop="1">
      <c r="A230" s="125"/>
      <c r="B230" s="179"/>
      <c r="C230" s="106"/>
      <c r="D230" s="106"/>
      <c r="E230" s="106"/>
      <c r="F230" s="329"/>
      <c r="G230" s="202"/>
      <c r="H230" s="202"/>
      <c r="I230" s="194"/>
      <c r="J230" s="111"/>
    </row>
    <row r="231" spans="1:10" s="337" customFormat="1" ht="19.5" customHeight="1">
      <c r="A231" s="330"/>
      <c r="B231" s="331" t="s">
        <v>179</v>
      </c>
      <c r="C231" s="332" t="s">
        <v>180</v>
      </c>
      <c r="D231" s="332"/>
      <c r="E231" s="332"/>
      <c r="F231" s="333"/>
      <c r="G231" s="334"/>
      <c r="H231" s="334"/>
      <c r="I231" s="335"/>
      <c r="J231" s="336"/>
    </row>
    <row r="232" spans="1:10" s="340" customFormat="1" ht="19.5" customHeight="1">
      <c r="A232" s="338"/>
      <c r="B232" s="339" t="s">
        <v>48</v>
      </c>
      <c r="C232" s="340" t="s">
        <v>180</v>
      </c>
      <c r="F232" s="341"/>
      <c r="G232" s="342"/>
      <c r="H232" s="342"/>
      <c r="I232" s="343"/>
      <c r="J232" s="344"/>
    </row>
    <row r="233" spans="1:10" ht="19.5" customHeight="1">
      <c r="A233" s="155"/>
      <c r="B233" s="188"/>
      <c r="C233" s="345" t="s">
        <v>44</v>
      </c>
      <c r="D233" s="133"/>
      <c r="E233" s="133"/>
      <c r="F233" s="326"/>
      <c r="G233" s="135" t="s">
        <v>46</v>
      </c>
      <c r="H233" s="135" t="s">
        <v>47</v>
      </c>
      <c r="I233" s="187"/>
      <c r="J233" s="111"/>
    </row>
    <row r="234" spans="1:11" s="170" customFormat="1" ht="19.5" customHeight="1">
      <c r="A234" s="346"/>
      <c r="B234" s="150"/>
      <c r="C234" s="347" t="s">
        <v>181</v>
      </c>
      <c r="D234" s="162"/>
      <c r="E234" s="162"/>
      <c r="F234" s="348"/>
      <c r="G234" s="348">
        <f>G235+G238</f>
        <v>8610096905</v>
      </c>
      <c r="H234" s="348">
        <f>H235+H238</f>
        <v>56315159205</v>
      </c>
      <c r="I234" s="348"/>
      <c r="J234" s="349"/>
      <c r="K234" s="350"/>
    </row>
    <row r="235" spans="1:11" s="288" customFormat="1" ht="19.5" customHeight="1">
      <c r="A235" s="351"/>
      <c r="B235" s="126"/>
      <c r="C235" s="199" t="s">
        <v>182</v>
      </c>
      <c r="D235" s="181"/>
      <c r="E235" s="181"/>
      <c r="F235" s="352"/>
      <c r="G235" s="353">
        <f>G236+G237</f>
        <v>1793361905</v>
      </c>
      <c r="H235" s="353">
        <f>H236+H237</f>
        <v>20218223205</v>
      </c>
      <c r="I235" s="353"/>
      <c r="J235" s="354"/>
      <c r="K235" s="355"/>
    </row>
    <row r="236" spans="1:11" s="288" customFormat="1" ht="19.5" customHeight="1">
      <c r="A236" s="351"/>
      <c r="B236" s="356"/>
      <c r="C236" s="199" t="s">
        <v>183</v>
      </c>
      <c r="D236" s="357"/>
      <c r="E236" s="357"/>
      <c r="F236" s="352"/>
      <c r="G236" s="107">
        <v>1793361905</v>
      </c>
      <c r="H236" s="107">
        <v>12777508269</v>
      </c>
      <c r="I236" s="353"/>
      <c r="J236" s="354"/>
      <c r="K236" s="355"/>
    </row>
    <row r="237" spans="1:10" ht="19.5" customHeight="1">
      <c r="A237" s="125"/>
      <c r="B237" s="179"/>
      <c r="C237" s="199" t="s">
        <v>184</v>
      </c>
      <c r="D237" s="106"/>
      <c r="E237" s="106"/>
      <c r="F237" s="329"/>
      <c r="G237" s="353">
        <v>0</v>
      </c>
      <c r="H237" s="353">
        <v>7440714936</v>
      </c>
      <c r="I237" s="358"/>
      <c r="J237" s="111"/>
    </row>
    <row r="238" spans="1:10" ht="19.5" customHeight="1">
      <c r="A238" s="125"/>
      <c r="B238" s="179"/>
      <c r="C238" s="199" t="s">
        <v>185</v>
      </c>
      <c r="D238" s="106"/>
      <c r="E238" s="106"/>
      <c r="F238" s="329"/>
      <c r="G238" s="107">
        <v>6816735000</v>
      </c>
      <c r="H238" s="107">
        <v>36096936000</v>
      </c>
      <c r="I238" s="358"/>
      <c r="J238" s="111"/>
    </row>
    <row r="239" spans="1:10" ht="19.5" customHeight="1">
      <c r="A239" s="125"/>
      <c r="B239" s="150"/>
      <c r="C239" s="347" t="s">
        <v>186</v>
      </c>
      <c r="D239" s="106"/>
      <c r="E239" s="106"/>
      <c r="F239" s="329"/>
      <c r="G239" s="107">
        <v>0</v>
      </c>
      <c r="H239" s="107">
        <v>0</v>
      </c>
      <c r="I239" s="194"/>
      <c r="J239" s="111"/>
    </row>
    <row r="240" spans="1:10" ht="19.5" customHeight="1" thickBot="1">
      <c r="A240" s="125"/>
      <c r="B240" s="179"/>
      <c r="C240" s="359" t="s">
        <v>54</v>
      </c>
      <c r="D240" s="147"/>
      <c r="E240" s="147"/>
      <c r="F240" s="149"/>
      <c r="G240" s="166">
        <f>G234+G239</f>
        <v>8610096905</v>
      </c>
      <c r="H240" s="166">
        <f>H234+H239</f>
        <v>56315159205</v>
      </c>
      <c r="I240" s="194"/>
      <c r="J240" s="111"/>
    </row>
    <row r="241" spans="1:10" ht="19.5" customHeight="1" thickTop="1">
      <c r="A241" s="125"/>
      <c r="B241" s="179"/>
      <c r="C241" s="106"/>
      <c r="D241" s="106"/>
      <c r="E241" s="106"/>
      <c r="F241" s="201"/>
      <c r="G241" s="202"/>
      <c r="H241" s="202"/>
      <c r="I241" s="194"/>
      <c r="J241" s="111"/>
    </row>
    <row r="242" spans="1:10" s="174" customFormat="1" ht="25.5" customHeight="1">
      <c r="A242" s="338"/>
      <c r="B242" s="339" t="s">
        <v>50</v>
      </c>
      <c r="C242" s="340" t="s">
        <v>187</v>
      </c>
      <c r="D242" s="340"/>
      <c r="E242" s="340"/>
      <c r="F242" s="175"/>
      <c r="G242" s="342">
        <v>29142013393</v>
      </c>
      <c r="H242" s="342">
        <v>29514184398</v>
      </c>
      <c r="I242" s="343"/>
      <c r="J242" s="344"/>
    </row>
    <row r="243" spans="1:10" s="170" customFormat="1" ht="21.75" customHeight="1">
      <c r="A243" s="360"/>
      <c r="B243" s="360" t="s">
        <v>52</v>
      </c>
      <c r="C243" s="361" t="s">
        <v>188</v>
      </c>
      <c r="D243" s="361"/>
      <c r="E243" s="361"/>
      <c r="F243" s="171"/>
      <c r="G243" s="362">
        <v>4773114305</v>
      </c>
      <c r="H243" s="362">
        <v>18156488445</v>
      </c>
      <c r="I243" s="165"/>
      <c r="J243" s="363"/>
    </row>
    <row r="244" spans="1:10" s="140" customFormat="1" ht="21.75" customHeight="1">
      <c r="A244" s="263"/>
      <c r="B244" s="264" t="s">
        <v>68</v>
      </c>
      <c r="C244" s="269" t="s">
        <v>189</v>
      </c>
      <c r="D244" s="269"/>
      <c r="E244" s="269"/>
      <c r="F244" s="159"/>
      <c r="G244" s="142"/>
      <c r="H244" s="364"/>
      <c r="I244" s="365"/>
      <c r="J244" s="143"/>
    </row>
    <row r="245" spans="1:9" ht="19.5" customHeight="1">
      <c r="A245" s="112"/>
      <c r="B245" s="254"/>
      <c r="C245" s="345" t="s">
        <v>44</v>
      </c>
      <c r="D245" s="133"/>
      <c r="E245" s="133"/>
      <c r="F245" s="189"/>
      <c r="G245" s="135" t="s">
        <v>46</v>
      </c>
      <c r="H245" s="135" t="s">
        <v>47</v>
      </c>
      <c r="I245" s="187"/>
    </row>
    <row r="246" spans="1:9" ht="19.5" customHeight="1">
      <c r="A246" s="125"/>
      <c r="B246" s="366"/>
      <c r="C246" s="199" t="s">
        <v>190</v>
      </c>
      <c r="D246" s="199"/>
      <c r="E246" s="199"/>
      <c r="F246" s="181"/>
      <c r="G246" s="107">
        <v>8550911177</v>
      </c>
      <c r="H246" s="107">
        <v>11942349807</v>
      </c>
      <c r="I246" s="187"/>
    </row>
    <row r="247" spans="1:9" ht="19.5" customHeight="1">
      <c r="A247" s="125"/>
      <c r="B247" s="366"/>
      <c r="C247" s="199" t="s">
        <v>191</v>
      </c>
      <c r="D247" s="199"/>
      <c r="E247" s="199"/>
      <c r="F247" s="181"/>
      <c r="G247" s="107">
        <v>0</v>
      </c>
      <c r="H247" s="107">
        <v>0</v>
      </c>
      <c r="I247" s="187"/>
    </row>
    <row r="248" spans="1:9" ht="19.5" customHeight="1">
      <c r="A248" s="125"/>
      <c r="B248" s="366"/>
      <c r="C248" s="199" t="s">
        <v>192</v>
      </c>
      <c r="D248" s="199"/>
      <c r="E248" s="199"/>
      <c r="F248" s="181"/>
      <c r="G248" s="107">
        <v>0</v>
      </c>
      <c r="H248" s="107">
        <v>0</v>
      </c>
      <c r="I248" s="187"/>
    </row>
    <row r="249" spans="1:9" ht="19.5" customHeight="1">
      <c r="A249" s="125"/>
      <c r="B249" s="366"/>
      <c r="C249" s="199" t="s">
        <v>193</v>
      </c>
      <c r="D249" s="199"/>
      <c r="E249" s="199"/>
      <c r="F249" s="181"/>
      <c r="G249" s="107">
        <v>7405333528</v>
      </c>
      <c r="H249" s="107">
        <v>3116356223</v>
      </c>
      <c r="I249" s="187"/>
    </row>
    <row r="250" spans="1:9" ht="19.5" customHeight="1">
      <c r="A250" s="125"/>
      <c r="B250" s="366"/>
      <c r="C250" s="199" t="s">
        <v>194</v>
      </c>
      <c r="D250" s="199"/>
      <c r="E250" s="199"/>
      <c r="F250" s="181"/>
      <c r="G250" s="107">
        <v>21555303</v>
      </c>
      <c r="H250" s="107">
        <v>93419624</v>
      </c>
      <c r="I250" s="187"/>
    </row>
    <row r="251" spans="1:9" ht="19.5" customHeight="1">
      <c r="A251" s="125"/>
      <c r="B251" s="366"/>
      <c r="C251" s="199" t="s">
        <v>195</v>
      </c>
      <c r="D251" s="199"/>
      <c r="E251" s="199"/>
      <c r="F251" s="181"/>
      <c r="G251" s="107">
        <v>0</v>
      </c>
      <c r="H251" s="107">
        <v>0</v>
      </c>
      <c r="I251" s="187"/>
    </row>
    <row r="252" spans="1:9" ht="19.5" customHeight="1">
      <c r="A252" s="125"/>
      <c r="B252" s="366"/>
      <c r="C252" s="199" t="s">
        <v>196</v>
      </c>
      <c r="D252" s="199"/>
      <c r="E252" s="199"/>
      <c r="F252" s="181"/>
      <c r="G252" s="107">
        <v>0</v>
      </c>
      <c r="H252" s="107">
        <v>0</v>
      </c>
      <c r="I252" s="187"/>
    </row>
    <row r="253" spans="1:9" ht="19.5" customHeight="1">
      <c r="A253" s="125"/>
      <c r="B253" s="366"/>
      <c r="C253" s="199" t="s">
        <v>197</v>
      </c>
      <c r="D253" s="199"/>
      <c r="E253" s="199"/>
      <c r="F253" s="181"/>
      <c r="G253" s="107">
        <v>0</v>
      </c>
      <c r="H253" s="107">
        <v>0</v>
      </c>
      <c r="I253" s="187"/>
    </row>
    <row r="254" spans="1:9" ht="19.5" customHeight="1">
      <c r="A254" s="125"/>
      <c r="B254" s="366"/>
      <c r="C254" s="199" t="s">
        <v>198</v>
      </c>
      <c r="D254" s="199"/>
      <c r="E254" s="199"/>
      <c r="F254" s="181"/>
      <c r="G254" s="107">
        <v>0</v>
      </c>
      <c r="H254" s="107">
        <v>0</v>
      </c>
      <c r="I254" s="194"/>
    </row>
    <row r="255" spans="1:9" ht="19.5" customHeight="1" thickBot="1">
      <c r="A255" s="125"/>
      <c r="B255" s="366"/>
      <c r="C255" s="359" t="s">
        <v>54</v>
      </c>
      <c r="D255" s="147"/>
      <c r="E255" s="147"/>
      <c r="F255" s="149"/>
      <c r="G255" s="166">
        <f>SUM(G246:G254)</f>
        <v>15977800008</v>
      </c>
      <c r="H255" s="166">
        <f>SUM(H246:H254)</f>
        <v>15152125654</v>
      </c>
      <c r="I255" s="194"/>
    </row>
    <row r="256" spans="1:9" ht="19.5" customHeight="1" thickTop="1">
      <c r="A256" s="125"/>
      <c r="B256" s="366"/>
      <c r="C256" s="530" t="s">
        <v>199</v>
      </c>
      <c r="D256" s="530"/>
      <c r="E256" s="530"/>
      <c r="F256" s="530"/>
      <c r="G256" s="530"/>
      <c r="H256" s="530"/>
      <c r="I256" s="194"/>
    </row>
    <row r="257" spans="1:9" ht="34.5" customHeight="1">
      <c r="A257" s="125"/>
      <c r="B257" s="366"/>
      <c r="C257" s="524" t="s">
        <v>200</v>
      </c>
      <c r="D257" s="524"/>
      <c r="E257" s="524"/>
      <c r="F257" s="524"/>
      <c r="G257" s="524"/>
      <c r="H257" s="524"/>
      <c r="I257" s="194"/>
    </row>
    <row r="258" spans="1:9" ht="8.25" customHeight="1">
      <c r="A258" s="125"/>
      <c r="B258" s="366"/>
      <c r="C258" s="200"/>
      <c r="D258" s="200"/>
      <c r="E258" s="200"/>
      <c r="F258" s="200"/>
      <c r="G258" s="367"/>
      <c r="H258" s="200"/>
      <c r="I258" s="194"/>
    </row>
    <row r="259" spans="1:10" s="337" customFormat="1" ht="25.5" customHeight="1">
      <c r="A259" s="330"/>
      <c r="B259" s="331" t="s">
        <v>588</v>
      </c>
      <c r="C259" s="332" t="s">
        <v>201</v>
      </c>
      <c r="D259" s="332"/>
      <c r="E259" s="332"/>
      <c r="F259" s="333"/>
      <c r="G259" s="334"/>
      <c r="H259" s="334"/>
      <c r="I259" s="335"/>
      <c r="J259" s="336"/>
    </row>
    <row r="260" spans="1:10" ht="19.5" customHeight="1">
      <c r="A260" s="112"/>
      <c r="B260" s="113"/>
      <c r="C260" s="133" t="s">
        <v>44</v>
      </c>
      <c r="D260" s="133"/>
      <c r="E260" s="133"/>
      <c r="F260" s="189"/>
      <c r="G260" s="135" t="s">
        <v>46</v>
      </c>
      <c r="H260" s="135" t="s">
        <v>47</v>
      </c>
      <c r="I260" s="194"/>
      <c r="J260" s="111"/>
    </row>
    <row r="261" spans="1:9" ht="19.5" customHeight="1">
      <c r="A261" s="125"/>
      <c r="B261" s="366"/>
      <c r="C261" s="368" t="s">
        <v>202</v>
      </c>
      <c r="D261" s="106"/>
      <c r="E261" s="106"/>
      <c r="F261" s="201"/>
      <c r="G261" s="107">
        <v>9446554195</v>
      </c>
      <c r="H261" s="107">
        <v>2540259263</v>
      </c>
      <c r="I261" s="194"/>
    </row>
    <row r="262" spans="1:9" ht="19.5" customHeight="1">
      <c r="A262" s="125"/>
      <c r="B262" s="366"/>
      <c r="C262" s="368" t="s">
        <v>203</v>
      </c>
      <c r="D262" s="106"/>
      <c r="E262" s="106"/>
      <c r="F262" s="201"/>
      <c r="G262" s="107">
        <v>18934013841</v>
      </c>
      <c r="H262" s="107">
        <v>315289852</v>
      </c>
      <c r="I262" s="194"/>
    </row>
    <row r="263" spans="1:9" ht="19.5" customHeight="1">
      <c r="A263" s="125"/>
      <c r="B263" s="366"/>
      <c r="C263" s="368" t="s">
        <v>204</v>
      </c>
      <c r="D263" s="106"/>
      <c r="E263" s="106"/>
      <c r="F263" s="201"/>
      <c r="G263" s="107">
        <v>15732309563</v>
      </c>
      <c r="H263" s="107">
        <v>3242874078</v>
      </c>
      <c r="I263" s="194"/>
    </row>
    <row r="264" spans="1:9" ht="19.5" customHeight="1" thickBot="1">
      <c r="A264" s="125"/>
      <c r="B264" s="366"/>
      <c r="C264" s="147" t="s">
        <v>54</v>
      </c>
      <c r="D264" s="147"/>
      <c r="E264" s="147"/>
      <c r="F264" s="149"/>
      <c r="G264" s="166">
        <f>SUM(G261:G263)</f>
        <v>44112877599</v>
      </c>
      <c r="H264" s="166">
        <f>SUM(H261:H263)</f>
        <v>6098423193</v>
      </c>
      <c r="I264" s="194"/>
    </row>
    <row r="265" spans="1:9" ht="7.5" customHeight="1" thickTop="1">
      <c r="A265" s="125"/>
      <c r="B265" s="366"/>
      <c r="C265" s="106"/>
      <c r="D265" s="106"/>
      <c r="E265" s="106"/>
      <c r="F265" s="201"/>
      <c r="G265" s="202"/>
      <c r="H265" s="202"/>
      <c r="I265" s="194"/>
    </row>
    <row r="266" spans="1:9" s="288" customFormat="1" ht="21.75" customHeight="1">
      <c r="A266" s="282"/>
      <c r="B266" s="283" t="s">
        <v>589</v>
      </c>
      <c r="C266" s="284" t="s">
        <v>205</v>
      </c>
      <c r="D266" s="284"/>
      <c r="E266" s="284"/>
      <c r="F266" s="285"/>
      <c r="G266" s="117"/>
      <c r="H266" s="117"/>
      <c r="I266" s="110"/>
    </row>
    <row r="267" spans="1:10" ht="19.5" customHeight="1">
      <c r="A267" s="112"/>
      <c r="B267" s="113"/>
      <c r="C267" s="133" t="s">
        <v>44</v>
      </c>
      <c r="D267" s="133"/>
      <c r="E267" s="133"/>
      <c r="F267" s="189"/>
      <c r="G267" s="135" t="s">
        <v>46</v>
      </c>
      <c r="H267" s="135" t="s">
        <v>47</v>
      </c>
      <c r="I267" s="194"/>
      <c r="J267" s="111"/>
    </row>
    <row r="268" spans="1:10" ht="19.5" customHeight="1" hidden="1">
      <c r="A268" s="125"/>
      <c r="C268" s="199" t="s">
        <v>206</v>
      </c>
      <c r="D268" s="199"/>
      <c r="E268" s="199"/>
      <c r="F268" s="181"/>
      <c r="G268" s="107">
        <v>0</v>
      </c>
      <c r="H268" s="107">
        <v>0</v>
      </c>
      <c r="I268" s="194"/>
      <c r="J268" s="111"/>
    </row>
    <row r="269" spans="1:10" ht="19.5" customHeight="1" hidden="1">
      <c r="A269" s="125"/>
      <c r="C269" s="199" t="s">
        <v>207</v>
      </c>
      <c r="D269" s="199"/>
      <c r="E269" s="199"/>
      <c r="F269" s="181"/>
      <c r="G269" s="107">
        <v>0</v>
      </c>
      <c r="H269" s="107">
        <f>SUM(H270:H271)</f>
        <v>0</v>
      </c>
      <c r="I269" s="194"/>
      <c r="J269" s="111"/>
    </row>
    <row r="270" spans="1:10" ht="19.5" customHeight="1" hidden="1">
      <c r="A270" s="125"/>
      <c r="C270" s="307" t="s">
        <v>208</v>
      </c>
      <c r="D270" s="199"/>
      <c r="E270" s="199"/>
      <c r="F270" s="181"/>
      <c r="G270" s="107">
        <v>0</v>
      </c>
      <c r="H270" s="107">
        <v>0</v>
      </c>
      <c r="I270" s="194"/>
      <c r="J270" s="111"/>
    </row>
    <row r="271" spans="1:10" ht="19.5" customHeight="1" hidden="1">
      <c r="A271" s="125"/>
      <c r="C271" s="307" t="s">
        <v>209</v>
      </c>
      <c r="D271" s="199"/>
      <c r="E271" s="199"/>
      <c r="F271" s="181"/>
      <c r="G271" s="107">
        <v>0</v>
      </c>
      <c r="H271" s="107">
        <v>0</v>
      </c>
      <c r="I271" s="194"/>
      <c r="J271" s="111"/>
    </row>
    <row r="272" spans="1:10" ht="19.5" customHeight="1">
      <c r="A272" s="125"/>
      <c r="C272" s="199" t="s">
        <v>210</v>
      </c>
      <c r="D272" s="199"/>
      <c r="E272" s="199"/>
      <c r="F272" s="181"/>
      <c r="G272" s="107">
        <v>126752787</v>
      </c>
      <c r="H272" s="107">
        <v>62673114</v>
      </c>
      <c r="I272" s="194"/>
      <c r="J272" s="111"/>
    </row>
    <row r="273" spans="1:10" ht="21" customHeight="1">
      <c r="A273" s="125"/>
      <c r="C273" s="199" t="s">
        <v>211</v>
      </c>
      <c r="D273" s="199"/>
      <c r="E273" s="199"/>
      <c r="F273" s="181"/>
      <c r="G273" s="107">
        <v>29550000</v>
      </c>
      <c r="H273" s="107">
        <v>17200000</v>
      </c>
      <c r="I273" s="194"/>
      <c r="J273" s="111"/>
    </row>
    <row r="274" spans="1:10" ht="21" customHeight="1">
      <c r="A274" s="125"/>
      <c r="C274" s="199" t="s">
        <v>212</v>
      </c>
      <c r="D274" s="199"/>
      <c r="E274" s="199"/>
      <c r="F274" s="181"/>
      <c r="G274" s="107">
        <v>20000000</v>
      </c>
      <c r="H274" s="107">
        <v>0</v>
      </c>
      <c r="I274" s="194"/>
      <c r="J274" s="111"/>
    </row>
    <row r="275" spans="1:10" ht="21" customHeight="1">
      <c r="A275" s="125"/>
      <c r="C275" s="199" t="s">
        <v>213</v>
      </c>
      <c r="D275" s="199"/>
      <c r="E275" s="199"/>
      <c r="F275" s="181"/>
      <c r="G275" s="107">
        <v>997578182</v>
      </c>
      <c r="H275" s="107">
        <v>0</v>
      </c>
      <c r="I275" s="194"/>
      <c r="J275" s="111"/>
    </row>
    <row r="276" spans="1:10" ht="21" customHeight="1">
      <c r="A276" s="125"/>
      <c r="C276" s="199" t="s">
        <v>214</v>
      </c>
      <c r="D276" s="199"/>
      <c r="E276" s="199"/>
      <c r="F276" s="369"/>
      <c r="G276" s="107">
        <f>21795999655-29550000</f>
        <v>21766449655</v>
      </c>
      <c r="H276" s="107">
        <f>33720945179-17200000</f>
        <v>33703745179</v>
      </c>
      <c r="I276" s="194"/>
      <c r="J276" s="111"/>
    </row>
    <row r="277" spans="1:10" ht="19.5" customHeight="1" hidden="1">
      <c r="A277" s="125"/>
      <c r="C277" s="518" t="s">
        <v>215</v>
      </c>
      <c r="D277" s="518"/>
      <c r="E277" s="518"/>
      <c r="F277" s="370"/>
      <c r="G277" s="107"/>
      <c r="H277" s="371"/>
      <c r="I277" s="194"/>
      <c r="J277" s="111"/>
    </row>
    <row r="278" spans="1:10" ht="19.5" customHeight="1" hidden="1">
      <c r="A278" s="125"/>
      <c r="C278" s="518" t="s">
        <v>216</v>
      </c>
      <c r="D278" s="518"/>
      <c r="E278" s="518"/>
      <c r="F278" s="518"/>
      <c r="G278" s="107"/>
      <c r="H278" s="371"/>
      <c r="I278" s="194"/>
      <c r="J278" s="111"/>
    </row>
    <row r="279" spans="1:10" ht="19.5" customHeight="1" thickBot="1">
      <c r="A279" s="125"/>
      <c r="C279" s="147" t="s">
        <v>54</v>
      </c>
      <c r="D279" s="147"/>
      <c r="E279" s="147"/>
      <c r="F279" s="149"/>
      <c r="G279" s="166">
        <f>SUM(G268:G278)</f>
        <v>22940330624</v>
      </c>
      <c r="H279" s="166">
        <f>SUM(H268:H278)</f>
        <v>33783618293</v>
      </c>
      <c r="J279" s="111"/>
    </row>
    <row r="280" spans="1:10" ht="8.25" customHeight="1" thickTop="1">
      <c r="A280" s="125"/>
      <c r="C280" s="106"/>
      <c r="D280" s="106"/>
      <c r="E280" s="106"/>
      <c r="F280" s="201"/>
      <c r="G280" s="202"/>
      <c r="H280" s="202"/>
      <c r="J280" s="111"/>
    </row>
    <row r="281" spans="1:9" s="288" customFormat="1" ht="21.75" customHeight="1">
      <c r="A281" s="282"/>
      <c r="B281" s="283" t="s">
        <v>467</v>
      </c>
      <c r="C281" s="284" t="s">
        <v>217</v>
      </c>
      <c r="D281" s="284"/>
      <c r="E281" s="284"/>
      <c r="F281" s="285"/>
      <c r="G281" s="117"/>
      <c r="H281" s="117"/>
      <c r="I281" s="110"/>
    </row>
    <row r="282" spans="1:10" ht="19.5" customHeight="1">
      <c r="A282" s="112"/>
      <c r="B282" s="113"/>
      <c r="C282" s="133" t="s">
        <v>44</v>
      </c>
      <c r="D282" s="133"/>
      <c r="E282" s="133"/>
      <c r="F282" s="189"/>
      <c r="G282" s="135" t="s">
        <v>46</v>
      </c>
      <c r="H282" s="135" t="s">
        <v>47</v>
      </c>
      <c r="I282" s="194"/>
      <c r="J282" s="111"/>
    </row>
    <row r="283" spans="1:10" ht="19.5" customHeight="1" hidden="1">
      <c r="A283" s="125"/>
      <c r="C283" s="199" t="s">
        <v>206</v>
      </c>
      <c r="D283" s="199"/>
      <c r="E283" s="199"/>
      <c r="F283" s="181"/>
      <c r="G283" s="107">
        <v>0</v>
      </c>
      <c r="H283" s="107">
        <v>0</v>
      </c>
      <c r="I283" s="194"/>
      <c r="J283" s="111"/>
    </row>
    <row r="284" spans="1:10" ht="19.5" customHeight="1" hidden="1">
      <c r="A284" s="125"/>
      <c r="C284" s="199" t="s">
        <v>207</v>
      </c>
      <c r="D284" s="199"/>
      <c r="E284" s="199"/>
      <c r="F284" s="181"/>
      <c r="G284" s="107">
        <v>0</v>
      </c>
      <c r="H284" s="107">
        <f>SUM(H285:H286)</f>
        <v>0</v>
      </c>
      <c r="I284" s="194"/>
      <c r="J284" s="111"/>
    </row>
    <row r="285" spans="1:10" ht="19.5" customHeight="1" hidden="1">
      <c r="A285" s="125"/>
      <c r="C285" s="307" t="s">
        <v>208</v>
      </c>
      <c r="D285" s="199"/>
      <c r="E285" s="199"/>
      <c r="F285" s="181"/>
      <c r="G285" s="107">
        <v>0</v>
      </c>
      <c r="H285" s="107">
        <v>0</v>
      </c>
      <c r="I285" s="194"/>
      <c r="J285" s="111"/>
    </row>
    <row r="286" spans="1:10" ht="19.5" customHeight="1" hidden="1">
      <c r="A286" s="125"/>
      <c r="C286" s="307" t="s">
        <v>209</v>
      </c>
      <c r="D286" s="199"/>
      <c r="E286" s="199"/>
      <c r="F286" s="181"/>
      <c r="G286" s="107">
        <v>0</v>
      </c>
      <c r="H286" s="107">
        <v>0</v>
      </c>
      <c r="I286" s="194"/>
      <c r="J286" s="111"/>
    </row>
    <row r="287" spans="1:10" ht="19.5" customHeight="1">
      <c r="A287" s="125"/>
      <c r="C287" s="199" t="s">
        <v>218</v>
      </c>
      <c r="D287" s="199"/>
      <c r="E287" s="199"/>
      <c r="F287" s="181"/>
      <c r="G287" s="107">
        <v>20496155154</v>
      </c>
      <c r="H287" s="107">
        <v>10637413831</v>
      </c>
      <c r="I287" s="194"/>
      <c r="J287" s="111"/>
    </row>
    <row r="288" spans="1:10" ht="19.5" customHeight="1" hidden="1">
      <c r="A288" s="125"/>
      <c r="C288" s="518" t="s">
        <v>215</v>
      </c>
      <c r="D288" s="518"/>
      <c r="E288" s="518"/>
      <c r="F288" s="370"/>
      <c r="G288" s="107"/>
      <c r="H288" s="371"/>
      <c r="I288" s="194"/>
      <c r="J288" s="111"/>
    </row>
    <row r="289" spans="1:10" ht="19.5" customHeight="1" hidden="1">
      <c r="A289" s="125"/>
      <c r="C289" s="518" t="s">
        <v>216</v>
      </c>
      <c r="D289" s="518"/>
      <c r="E289" s="518"/>
      <c r="F289" s="518"/>
      <c r="G289" s="107"/>
      <c r="H289" s="371"/>
      <c r="I289" s="194"/>
      <c r="J289" s="111"/>
    </row>
    <row r="290" spans="1:10" ht="19.5" customHeight="1" thickBot="1">
      <c r="A290" s="125"/>
      <c r="C290" s="147" t="s">
        <v>54</v>
      </c>
      <c r="D290" s="147"/>
      <c r="E290" s="147"/>
      <c r="F290" s="149"/>
      <c r="G290" s="166">
        <f>SUM(G283:G289)</f>
        <v>20496155154</v>
      </c>
      <c r="H290" s="166">
        <f>SUM(H283:H289)</f>
        <v>10637413831</v>
      </c>
      <c r="J290" s="111"/>
    </row>
    <row r="291" spans="1:10" ht="19.5" customHeight="1" hidden="1">
      <c r="A291" s="112"/>
      <c r="B291" s="118">
        <f>'[2]NV'!F18</f>
        <v>0</v>
      </c>
      <c r="C291" s="114" t="s">
        <v>219</v>
      </c>
      <c r="D291" s="114"/>
      <c r="E291" s="114"/>
      <c r="H291" s="116"/>
      <c r="I291" s="194"/>
      <c r="J291" s="111"/>
    </row>
    <row r="292" spans="1:10" ht="19.5" customHeight="1" hidden="1">
      <c r="A292" s="112"/>
      <c r="B292" s="113"/>
      <c r="C292" s="133" t="s">
        <v>44</v>
      </c>
      <c r="D292" s="133"/>
      <c r="E292" s="133"/>
      <c r="F292" s="189"/>
      <c r="G292" s="135" t="s">
        <v>88</v>
      </c>
      <c r="H292" s="135" t="s">
        <v>89</v>
      </c>
      <c r="I292" s="194"/>
      <c r="J292" s="111"/>
    </row>
    <row r="293" spans="1:10" ht="19.5" customHeight="1" hidden="1">
      <c r="A293" s="125"/>
      <c r="C293" s="199" t="s">
        <v>220</v>
      </c>
      <c r="D293" s="199"/>
      <c r="E293" s="199"/>
      <c r="F293" s="181"/>
      <c r="G293" s="107">
        <v>0</v>
      </c>
      <c r="H293" s="107">
        <v>0</v>
      </c>
      <c r="I293" s="194"/>
      <c r="J293" s="111"/>
    </row>
    <row r="294" spans="1:10" ht="19.5" customHeight="1" hidden="1">
      <c r="A294" s="125"/>
      <c r="C294" s="199" t="s">
        <v>221</v>
      </c>
      <c r="D294" s="199"/>
      <c r="E294" s="199"/>
      <c r="F294" s="181"/>
      <c r="G294" s="107">
        <v>0</v>
      </c>
      <c r="H294" s="107">
        <v>0</v>
      </c>
      <c r="I294" s="194"/>
      <c r="J294" s="111"/>
    </row>
    <row r="295" spans="1:10" ht="19.5" customHeight="1" hidden="1">
      <c r="A295" s="125"/>
      <c r="C295" s="147" t="s">
        <v>54</v>
      </c>
      <c r="D295" s="147"/>
      <c r="E295" s="147"/>
      <c r="F295" s="149"/>
      <c r="G295" s="166">
        <f>SUM(G293:G294)</f>
        <v>0</v>
      </c>
      <c r="H295" s="166">
        <f>SUM(H293:H294)</f>
        <v>0</v>
      </c>
      <c r="I295" s="194"/>
      <c r="J295" s="111"/>
    </row>
    <row r="296" spans="1:9" ht="19.5" customHeight="1" hidden="1">
      <c r="A296" s="125"/>
      <c r="B296" s="366"/>
      <c r="C296" s="106"/>
      <c r="D296" s="106"/>
      <c r="E296" s="106"/>
      <c r="F296" s="201"/>
      <c r="G296" s="202"/>
      <c r="H296" s="129"/>
      <c r="I296" s="187"/>
    </row>
    <row r="297" spans="1:10" ht="19.5" customHeight="1" hidden="1">
      <c r="A297" s="112"/>
      <c r="B297" s="118">
        <f>'[2]NV'!F20</f>
        <v>0</v>
      </c>
      <c r="C297" s="114" t="s">
        <v>222</v>
      </c>
      <c r="D297" s="114"/>
      <c r="E297" s="114"/>
      <c r="H297" s="116"/>
      <c r="I297" s="194"/>
      <c r="J297" s="111"/>
    </row>
    <row r="298" spans="1:10" ht="19.5" customHeight="1" hidden="1">
      <c r="A298" s="112"/>
      <c r="B298" s="113"/>
      <c r="C298" s="133" t="s">
        <v>44</v>
      </c>
      <c r="D298" s="133"/>
      <c r="E298" s="133"/>
      <c r="F298" s="189"/>
      <c r="G298" s="135" t="s">
        <v>88</v>
      </c>
      <c r="H298" s="135" t="s">
        <v>89</v>
      </c>
      <c r="I298" s="194"/>
      <c r="J298" s="111"/>
    </row>
    <row r="299" spans="1:9" s="140" customFormat="1" ht="19.5" customHeight="1" hidden="1">
      <c r="A299" s="137"/>
      <c r="B299" s="139" t="s">
        <v>48</v>
      </c>
      <c r="C299" s="372" t="s">
        <v>223</v>
      </c>
      <c r="D299" s="373"/>
      <c r="E299" s="373"/>
      <c r="F299" s="162"/>
      <c r="G299" s="374">
        <f>SUM(G300:G302)</f>
        <v>0</v>
      </c>
      <c r="H299" s="374">
        <f>SUM(H300:H302)</f>
        <v>0</v>
      </c>
      <c r="I299" s="194"/>
    </row>
    <row r="300" spans="1:10" ht="19.5" customHeight="1" hidden="1">
      <c r="A300" s="125"/>
      <c r="C300" s="199" t="s">
        <v>182</v>
      </c>
      <c r="D300" s="199"/>
      <c r="E300" s="199"/>
      <c r="F300" s="181"/>
      <c r="G300" s="107">
        <v>0</v>
      </c>
      <c r="H300" s="107">
        <v>0</v>
      </c>
      <c r="I300" s="194"/>
      <c r="J300" s="111"/>
    </row>
    <row r="301" spans="1:10" ht="19.5" customHeight="1" hidden="1">
      <c r="A301" s="125"/>
      <c r="C301" s="199" t="s">
        <v>185</v>
      </c>
      <c r="D301" s="199"/>
      <c r="E301" s="199"/>
      <c r="F301" s="181"/>
      <c r="G301" s="107">
        <v>0</v>
      </c>
      <c r="H301" s="107">
        <v>0</v>
      </c>
      <c r="I301" s="194"/>
      <c r="J301" s="111"/>
    </row>
    <row r="302" spans="1:10" ht="19.5" customHeight="1" hidden="1">
      <c r="A302" s="125"/>
      <c r="C302" s="199" t="s">
        <v>224</v>
      </c>
      <c r="D302" s="199"/>
      <c r="E302" s="199"/>
      <c r="F302" s="181"/>
      <c r="G302" s="107">
        <v>0</v>
      </c>
      <c r="H302" s="107">
        <v>0</v>
      </c>
      <c r="I302" s="194"/>
      <c r="J302" s="111"/>
    </row>
    <row r="303" spans="1:9" s="140" customFormat="1" ht="19.5" customHeight="1" hidden="1">
      <c r="A303" s="137"/>
      <c r="B303" s="139" t="s">
        <v>50</v>
      </c>
      <c r="C303" s="372" t="s">
        <v>223</v>
      </c>
      <c r="D303" s="373"/>
      <c r="E303" s="373"/>
      <c r="F303" s="162"/>
      <c r="G303" s="374">
        <f>SUM(G304:G305)</f>
        <v>0</v>
      </c>
      <c r="H303" s="374">
        <f>SUM(H304:H305)</f>
        <v>0</v>
      </c>
      <c r="I303" s="194"/>
    </row>
    <row r="304" spans="1:10" ht="19.5" customHeight="1" hidden="1">
      <c r="A304" s="125"/>
      <c r="C304" s="199" t="s">
        <v>225</v>
      </c>
      <c r="D304" s="199"/>
      <c r="E304" s="199"/>
      <c r="F304" s="181"/>
      <c r="G304" s="107">
        <v>0</v>
      </c>
      <c r="H304" s="107">
        <v>0</v>
      </c>
      <c r="I304" s="194"/>
      <c r="J304" s="111"/>
    </row>
    <row r="305" spans="1:10" ht="19.5" customHeight="1" hidden="1">
      <c r="A305" s="125"/>
      <c r="C305" s="199" t="s">
        <v>226</v>
      </c>
      <c r="D305" s="199"/>
      <c r="E305" s="199"/>
      <c r="F305" s="181"/>
      <c r="G305" s="107">
        <v>0</v>
      </c>
      <c r="H305" s="107">
        <v>0</v>
      </c>
      <c r="I305" s="194"/>
      <c r="J305" s="111"/>
    </row>
    <row r="306" spans="1:10" ht="19.5" customHeight="1" hidden="1">
      <c r="A306" s="125"/>
      <c r="C306" s="147" t="s">
        <v>54</v>
      </c>
      <c r="D306" s="147"/>
      <c r="E306" s="147"/>
      <c r="F306" s="149"/>
      <c r="G306" s="166">
        <f>G303+G299</f>
        <v>0</v>
      </c>
      <c r="H306" s="166">
        <f>H303+H299</f>
        <v>0</v>
      </c>
      <c r="I306" s="194"/>
      <c r="J306" s="111"/>
    </row>
    <row r="307" spans="1:9" s="140" customFormat="1" ht="19.5" customHeight="1" hidden="1">
      <c r="A307" s="137"/>
      <c r="B307" s="139" t="s">
        <v>52</v>
      </c>
      <c r="C307" s="372" t="s">
        <v>227</v>
      </c>
      <c r="D307" s="373"/>
      <c r="E307" s="373"/>
      <c r="F307" s="162"/>
      <c r="G307" s="374"/>
      <c r="H307" s="374"/>
      <c r="I307" s="194"/>
    </row>
    <row r="308" spans="2:10" s="256" customFormat="1" ht="19.5" customHeight="1" hidden="1">
      <c r="B308" s="257"/>
      <c r="C308" s="519" t="s">
        <v>228</v>
      </c>
      <c r="D308" s="521" t="s">
        <v>229</v>
      </c>
      <c r="E308" s="522"/>
      <c r="F308" s="523"/>
      <c r="G308" s="522"/>
      <c r="H308" s="523"/>
      <c r="I308" s="261"/>
      <c r="J308" s="262"/>
    </row>
    <row r="309" spans="2:10" s="256" customFormat="1" ht="19.5" customHeight="1" hidden="1">
      <c r="B309" s="257"/>
      <c r="C309" s="520"/>
      <c r="D309" s="260" t="s">
        <v>230</v>
      </c>
      <c r="E309" s="260" t="s">
        <v>231</v>
      </c>
      <c r="F309" s="260" t="s">
        <v>232</v>
      </c>
      <c r="G309" s="260" t="s">
        <v>231</v>
      </c>
      <c r="H309" s="260" t="s">
        <v>232</v>
      </c>
      <c r="I309" s="261"/>
      <c r="J309" s="262"/>
    </row>
    <row r="310" spans="1:10" ht="19.5" customHeight="1" hidden="1">
      <c r="A310" s="125"/>
      <c r="B310" s="270"/>
      <c r="C310" s="375" t="s">
        <v>233</v>
      </c>
      <c r="D310" s="317">
        <v>0</v>
      </c>
      <c r="E310" s="316">
        <v>0</v>
      </c>
      <c r="F310" s="317">
        <v>0</v>
      </c>
      <c r="G310" s="317">
        <v>0</v>
      </c>
      <c r="H310" s="317">
        <v>0</v>
      </c>
      <c r="J310" s="88"/>
    </row>
    <row r="311" spans="1:10" ht="19.5" customHeight="1" hidden="1">
      <c r="A311" s="125"/>
      <c r="B311" s="270"/>
      <c r="C311" s="376" t="s">
        <v>234</v>
      </c>
      <c r="D311" s="274">
        <v>0</v>
      </c>
      <c r="E311" s="319">
        <v>0</v>
      </c>
      <c r="F311" s="274">
        <v>0</v>
      </c>
      <c r="G311" s="274">
        <v>0</v>
      </c>
      <c r="H311" s="274">
        <v>0</v>
      </c>
      <c r="J311" s="88"/>
    </row>
    <row r="312" spans="1:10" ht="19.5" customHeight="1" hidden="1">
      <c r="A312" s="125"/>
      <c r="B312" s="270"/>
      <c r="C312" s="377" t="s">
        <v>235</v>
      </c>
      <c r="D312" s="322">
        <v>0</v>
      </c>
      <c r="E312" s="321">
        <v>0</v>
      </c>
      <c r="F312" s="322">
        <v>0</v>
      </c>
      <c r="G312" s="322">
        <v>0</v>
      </c>
      <c r="H312" s="322">
        <v>0</v>
      </c>
      <c r="J312" s="88"/>
    </row>
    <row r="313" spans="1:9" ht="19.5" customHeight="1" hidden="1">
      <c r="A313" s="125"/>
      <c r="B313" s="366"/>
      <c r="C313" s="106"/>
      <c r="D313" s="106"/>
      <c r="E313" s="106"/>
      <c r="F313" s="201"/>
      <c r="G313" s="202"/>
      <c r="H313" s="129"/>
      <c r="I313" s="187"/>
    </row>
    <row r="314" spans="1:10" ht="19.5" customHeight="1" hidden="1">
      <c r="A314" s="112"/>
      <c r="B314" s="118">
        <f>'[2]NV'!F21</f>
        <v>0</v>
      </c>
      <c r="C314" s="114" t="s">
        <v>236</v>
      </c>
      <c r="D314" s="114"/>
      <c r="E314" s="114"/>
      <c r="H314" s="116"/>
      <c r="I314" s="194"/>
      <c r="J314" s="111"/>
    </row>
    <row r="315" spans="1:10" ht="19.5" customHeight="1" hidden="1">
      <c r="A315" s="112"/>
      <c r="B315" s="113"/>
      <c r="C315" s="133" t="s">
        <v>44</v>
      </c>
      <c r="D315" s="133"/>
      <c r="E315" s="133"/>
      <c r="F315" s="189"/>
      <c r="G315" s="135" t="s">
        <v>88</v>
      </c>
      <c r="H315" s="135" t="s">
        <v>89</v>
      </c>
      <c r="I315" s="194"/>
      <c r="J315" s="111"/>
    </row>
    <row r="316" spans="1:9" s="140" customFormat="1" ht="19.5" customHeight="1" hidden="1">
      <c r="A316" s="137"/>
      <c r="B316" s="139" t="s">
        <v>48</v>
      </c>
      <c r="C316" s="372" t="s">
        <v>237</v>
      </c>
      <c r="D316" s="373"/>
      <c r="E316" s="373"/>
      <c r="F316" s="162"/>
      <c r="G316" s="374"/>
      <c r="H316" s="374"/>
      <c r="I316" s="194"/>
    </row>
    <row r="317" spans="1:10" ht="19.5" customHeight="1" hidden="1">
      <c r="A317" s="125"/>
      <c r="C317" s="199" t="s">
        <v>238</v>
      </c>
      <c r="D317" s="199"/>
      <c r="E317" s="199"/>
      <c r="F317" s="181"/>
      <c r="G317" s="107">
        <v>0</v>
      </c>
      <c r="H317" s="107">
        <v>0</v>
      </c>
      <c r="I317" s="194"/>
      <c r="J317" s="111"/>
    </row>
    <row r="318" spans="1:10" ht="19.5" customHeight="1" hidden="1">
      <c r="A318" s="125"/>
      <c r="C318" s="199" t="s">
        <v>239</v>
      </c>
      <c r="D318" s="199"/>
      <c r="E318" s="199"/>
      <c r="F318" s="181"/>
      <c r="G318" s="107">
        <v>0</v>
      </c>
      <c r="H318" s="107">
        <v>0</v>
      </c>
      <c r="I318" s="194"/>
      <c r="J318" s="111"/>
    </row>
    <row r="319" spans="1:10" ht="19.5" customHeight="1" hidden="1">
      <c r="A319" s="125"/>
      <c r="C319" s="199" t="s">
        <v>240</v>
      </c>
      <c r="D319" s="199"/>
      <c r="E319" s="199"/>
      <c r="F319" s="181"/>
      <c r="G319" s="107">
        <v>0</v>
      </c>
      <c r="H319" s="107">
        <v>0</v>
      </c>
      <c r="I319" s="194"/>
      <c r="J319" s="111"/>
    </row>
    <row r="320" spans="1:10" ht="19.5" customHeight="1" hidden="1">
      <c r="A320" s="125"/>
      <c r="C320" s="199" t="s">
        <v>241</v>
      </c>
      <c r="D320" s="199"/>
      <c r="E320" s="199"/>
      <c r="F320" s="181"/>
      <c r="G320" s="107">
        <v>0</v>
      </c>
      <c r="H320" s="107">
        <v>0</v>
      </c>
      <c r="I320" s="194"/>
      <c r="J320" s="111"/>
    </row>
    <row r="321" spans="1:9" s="114" customFormat="1" ht="19.5" customHeight="1" hidden="1">
      <c r="A321" s="112"/>
      <c r="B321" s="113"/>
      <c r="C321" s="378" t="s">
        <v>237</v>
      </c>
      <c r="D321" s="379"/>
      <c r="E321" s="379"/>
      <c r="F321" s="201"/>
      <c r="G321" s="202">
        <f>SUM(G317:G320)</f>
        <v>0</v>
      </c>
      <c r="H321" s="202">
        <f>SUM(H317:H320)</f>
        <v>0</v>
      </c>
      <c r="I321" s="194"/>
    </row>
    <row r="322" spans="1:9" s="140" customFormat="1" ht="19.5" customHeight="1" hidden="1">
      <c r="A322" s="137"/>
      <c r="B322" s="139" t="s">
        <v>50</v>
      </c>
      <c r="C322" s="372" t="s">
        <v>242</v>
      </c>
      <c r="D322" s="373"/>
      <c r="E322" s="373"/>
      <c r="F322" s="162"/>
      <c r="G322" s="374"/>
      <c r="H322" s="374"/>
      <c r="I322" s="194"/>
    </row>
    <row r="323" spans="1:10" ht="19.5" customHeight="1" hidden="1">
      <c r="A323" s="125"/>
      <c r="C323" s="199" t="s">
        <v>243</v>
      </c>
      <c r="D323" s="199"/>
      <c r="E323" s="199"/>
      <c r="F323" s="181"/>
      <c r="G323" s="107">
        <v>0</v>
      </c>
      <c r="H323" s="107">
        <v>0</v>
      </c>
      <c r="I323" s="194"/>
      <c r="J323" s="111"/>
    </row>
    <row r="324" spans="1:10" ht="19.5" customHeight="1" hidden="1">
      <c r="A324" s="125"/>
      <c r="C324" s="199" t="s">
        <v>244</v>
      </c>
      <c r="D324" s="199"/>
      <c r="E324" s="199"/>
      <c r="F324" s="181"/>
      <c r="G324" s="107">
        <v>0</v>
      </c>
      <c r="H324" s="107">
        <v>0</v>
      </c>
      <c r="I324" s="194"/>
      <c r="J324" s="111"/>
    </row>
    <row r="325" spans="1:9" s="114" customFormat="1" ht="19.5" customHeight="1" hidden="1">
      <c r="A325" s="112"/>
      <c r="B325" s="113"/>
      <c r="C325" s="380" t="s">
        <v>242</v>
      </c>
      <c r="D325" s="383"/>
      <c r="E325" s="383"/>
      <c r="F325" s="384"/>
      <c r="G325" s="385">
        <f>SUM(G323:G324)</f>
        <v>0</v>
      </c>
      <c r="H325" s="385">
        <f>SUM(H323:H324)</f>
        <v>0</v>
      </c>
      <c r="I325" s="194"/>
    </row>
    <row r="326" spans="7:9" s="356" customFormat="1" ht="19.5" customHeight="1" hidden="1">
      <c r="G326" s="386"/>
      <c r="I326" s="387"/>
    </row>
    <row r="327" spans="7:9" s="356" customFormat="1" ht="6" customHeight="1" thickTop="1">
      <c r="G327" s="386"/>
      <c r="I327" s="387"/>
    </row>
    <row r="328" spans="1:8" ht="21" customHeight="1">
      <c r="A328" s="388"/>
      <c r="B328" s="118" t="s">
        <v>579</v>
      </c>
      <c r="C328" s="114" t="s">
        <v>245</v>
      </c>
      <c r="D328" s="114"/>
      <c r="E328" s="114"/>
      <c r="H328" s="116"/>
    </row>
    <row r="329" spans="1:12" s="284" customFormat="1" ht="15.75" customHeight="1">
      <c r="A329" s="389"/>
      <c r="B329" s="390" t="s">
        <v>48</v>
      </c>
      <c r="C329" s="391" t="s">
        <v>246</v>
      </c>
      <c r="D329" s="392"/>
      <c r="E329" s="393"/>
      <c r="F329" s="109"/>
      <c r="G329" s="394"/>
      <c r="H329" s="285"/>
      <c r="I329" s="255"/>
      <c r="L329" s="395"/>
    </row>
    <row r="330" spans="1:12" s="114" customFormat="1" ht="4.5" customHeight="1">
      <c r="A330" s="388"/>
      <c r="B330" s="139"/>
      <c r="C330" s="372"/>
      <c r="D330" s="167"/>
      <c r="E330" s="105"/>
      <c r="F330" s="396"/>
      <c r="G330" s="397"/>
      <c r="H330" s="115"/>
      <c r="I330" s="187"/>
      <c r="L330" s="356"/>
    </row>
    <row r="331" spans="1:10" s="256" customFormat="1" ht="53.25" customHeight="1">
      <c r="A331" s="398"/>
      <c r="C331" s="289" t="s">
        <v>101</v>
      </c>
      <c r="D331" s="291" t="s">
        <v>247</v>
      </c>
      <c r="E331" s="291" t="s">
        <v>248</v>
      </c>
      <c r="F331" s="291" t="s">
        <v>249</v>
      </c>
      <c r="G331" s="291" t="s">
        <v>250</v>
      </c>
      <c r="H331" s="292" t="s">
        <v>54</v>
      </c>
      <c r="I331" s="399"/>
      <c r="J331" s="262"/>
    </row>
    <row r="332" spans="1:10" s="114" customFormat="1" ht="19.5" customHeight="1">
      <c r="A332" s="112"/>
      <c r="C332" s="400" t="s">
        <v>251</v>
      </c>
      <c r="D332" s="401">
        <v>13500000000</v>
      </c>
      <c r="E332" s="401">
        <v>13000000</v>
      </c>
      <c r="F332" s="291">
        <v>611726826</v>
      </c>
      <c r="G332" s="291">
        <v>26818208856</v>
      </c>
      <c r="H332" s="401">
        <v>40942935682</v>
      </c>
      <c r="I332" s="110"/>
      <c r="J332" s="96"/>
    </row>
    <row r="333" spans="1:10" ht="19.5" customHeight="1">
      <c r="A333" s="125"/>
      <c r="C333" s="199" t="s">
        <v>252</v>
      </c>
      <c r="D333" s="181">
        <v>16500000000</v>
      </c>
      <c r="E333" s="181">
        <v>750000000</v>
      </c>
      <c r="F333" s="402">
        <v>0</v>
      </c>
      <c r="G333" s="402">
        <v>0</v>
      </c>
      <c r="H333" s="181">
        <f aca="true" t="shared" si="2" ref="H333:H338">SUM(D333:G333)</f>
        <v>17250000000</v>
      </c>
      <c r="I333" s="255"/>
      <c r="J333" s="88"/>
    </row>
    <row r="334" spans="1:10" ht="19.5" customHeight="1">
      <c r="A334" s="125"/>
      <c r="C334" s="199" t="s">
        <v>253</v>
      </c>
      <c r="D334" s="181">
        <v>0</v>
      </c>
      <c r="E334" s="181">
        <v>0</v>
      </c>
      <c r="F334" s="402">
        <v>8843492641</v>
      </c>
      <c r="G334" s="402">
        <v>0</v>
      </c>
      <c r="H334" s="181">
        <f t="shared" si="2"/>
        <v>8843492641</v>
      </c>
      <c r="I334" s="255"/>
      <c r="J334" s="88"/>
    </row>
    <row r="335" spans="1:10" ht="19.5" customHeight="1">
      <c r="A335" s="125"/>
      <c r="C335" s="199" t="s">
        <v>110</v>
      </c>
      <c r="D335" s="181">
        <v>0</v>
      </c>
      <c r="E335" s="181">
        <v>0</v>
      </c>
      <c r="F335" s="402">
        <v>0</v>
      </c>
      <c r="G335" s="402">
        <v>4536414976</v>
      </c>
      <c r="H335" s="181">
        <f t="shared" si="2"/>
        <v>4536414976</v>
      </c>
      <c r="I335" s="255"/>
      <c r="J335" s="88"/>
    </row>
    <row r="336" spans="1:10" ht="19.5" customHeight="1" hidden="1">
      <c r="A336" s="125"/>
      <c r="C336" s="199" t="s">
        <v>254</v>
      </c>
      <c r="D336" s="181">
        <v>0</v>
      </c>
      <c r="E336" s="181">
        <v>0</v>
      </c>
      <c r="F336" s="402">
        <v>0</v>
      </c>
      <c r="G336" s="402">
        <v>0</v>
      </c>
      <c r="H336" s="181">
        <f t="shared" si="2"/>
        <v>0</v>
      </c>
      <c r="I336" s="255"/>
      <c r="J336" s="88"/>
    </row>
    <row r="337" spans="1:10" ht="19.5" customHeight="1" hidden="1">
      <c r="A337" s="125"/>
      <c r="C337" s="199" t="s">
        <v>255</v>
      </c>
      <c r="D337" s="181">
        <v>0</v>
      </c>
      <c r="E337" s="181">
        <v>0</v>
      </c>
      <c r="F337" s="402">
        <v>0</v>
      </c>
      <c r="G337" s="402">
        <v>0</v>
      </c>
      <c r="H337" s="181">
        <f t="shared" si="2"/>
        <v>0</v>
      </c>
      <c r="I337" s="255"/>
      <c r="J337" s="88"/>
    </row>
    <row r="338" spans="1:10" ht="18.75" customHeight="1">
      <c r="A338" s="125"/>
      <c r="C338" s="199" t="s">
        <v>116</v>
      </c>
      <c r="D338" s="181"/>
      <c r="E338" s="181">
        <v>0</v>
      </c>
      <c r="F338" s="402">
        <v>8585977928</v>
      </c>
      <c r="G338" s="402">
        <v>14225284702</v>
      </c>
      <c r="H338" s="181">
        <f t="shared" si="2"/>
        <v>22811262630</v>
      </c>
      <c r="I338" s="255"/>
      <c r="J338" s="88"/>
    </row>
    <row r="339" spans="1:10" s="114" customFormat="1" ht="19.5" customHeight="1">
      <c r="A339" s="112"/>
      <c r="C339" s="400" t="s">
        <v>256</v>
      </c>
      <c r="D339" s="401">
        <f>D332+D333+D334+D335-D336-D337-D338</f>
        <v>30000000000</v>
      </c>
      <c r="E339" s="401">
        <f>E332+E333+E334+E335-E336-E337-E338</f>
        <v>763000000</v>
      </c>
      <c r="F339" s="401">
        <f>F332+F333+F334+F335-F336-F337-F338</f>
        <v>869241539</v>
      </c>
      <c r="G339" s="401">
        <f>G332+G333+G334+G335-G336-G337-G338</f>
        <v>17129339130</v>
      </c>
      <c r="H339" s="401">
        <f>H332+H333+H334+H335-H336-H337-H338</f>
        <v>48761580669</v>
      </c>
      <c r="I339" s="110"/>
      <c r="J339" s="96"/>
    </row>
    <row r="340" spans="1:10" s="298" customFormat="1" ht="19.5" customHeight="1">
      <c r="A340" s="297"/>
      <c r="B340" s="403"/>
      <c r="C340" s="299" t="s">
        <v>257</v>
      </c>
      <c r="D340" s="300">
        <v>73000000000</v>
      </c>
      <c r="E340" s="300">
        <v>90423600000</v>
      </c>
      <c r="F340" s="404">
        <v>0</v>
      </c>
      <c r="G340" s="404">
        <v>0</v>
      </c>
      <c r="H340" s="300">
        <f aca="true" t="shared" si="3" ref="H340:H345">SUM(D340:G340)</f>
        <v>163423600000</v>
      </c>
      <c r="I340" s="304"/>
      <c r="J340" s="302"/>
    </row>
    <row r="341" spans="1:10" s="298" customFormat="1" ht="19.5" customHeight="1">
      <c r="A341" s="297"/>
      <c r="B341" s="403"/>
      <c r="C341" s="299" t="s">
        <v>258</v>
      </c>
      <c r="D341" s="300">
        <v>0</v>
      </c>
      <c r="E341" s="300">
        <v>0</v>
      </c>
      <c r="F341" s="404">
        <v>19503789674</v>
      </c>
      <c r="G341" s="404">
        <v>0</v>
      </c>
      <c r="H341" s="300">
        <f t="shared" si="3"/>
        <v>19503789674</v>
      </c>
      <c r="I341" s="304"/>
      <c r="J341" s="302"/>
    </row>
    <row r="342" spans="1:10" s="298" customFormat="1" ht="19.5" customHeight="1">
      <c r="A342" s="297"/>
      <c r="B342" s="403"/>
      <c r="C342" s="299" t="s">
        <v>110</v>
      </c>
      <c r="D342" s="300">
        <v>0</v>
      </c>
      <c r="E342" s="300">
        <v>0</v>
      </c>
      <c r="F342" s="404">
        <f>38750380+60682423</f>
        <v>99432803</v>
      </c>
      <c r="G342" s="404"/>
      <c r="H342" s="300">
        <f t="shared" si="3"/>
        <v>99432803</v>
      </c>
      <c r="I342" s="304"/>
      <c r="J342" s="302"/>
    </row>
    <row r="343" spans="1:10" s="298" customFormat="1" ht="19.5" customHeight="1">
      <c r="A343" s="297"/>
      <c r="B343" s="403"/>
      <c r="C343" s="299" t="s">
        <v>259</v>
      </c>
      <c r="D343" s="300">
        <v>0</v>
      </c>
      <c r="E343" s="300">
        <v>0</v>
      </c>
      <c r="F343" s="404">
        <f>159586739+757766000</f>
        <v>917352739</v>
      </c>
      <c r="G343" s="404">
        <f>12360000000+4740000000</f>
        <v>17100000000</v>
      </c>
      <c r="H343" s="300">
        <f t="shared" si="3"/>
        <v>18017352739</v>
      </c>
      <c r="I343" s="304"/>
      <c r="J343" s="302"/>
    </row>
    <row r="344" spans="1:10" s="298" customFormat="1" ht="19.5" customHeight="1">
      <c r="A344" s="297"/>
      <c r="B344" s="403"/>
      <c r="C344" s="299" t="s">
        <v>260</v>
      </c>
      <c r="D344" s="300">
        <v>0</v>
      </c>
      <c r="E344" s="300">
        <v>0</v>
      </c>
      <c r="F344" s="404">
        <v>0</v>
      </c>
      <c r="G344" s="404">
        <v>0</v>
      </c>
      <c r="H344" s="300">
        <f t="shared" si="3"/>
        <v>0</v>
      </c>
      <c r="I344" s="304"/>
      <c r="J344" s="302"/>
    </row>
    <row r="345" spans="1:10" s="298" customFormat="1" ht="19.5" customHeight="1">
      <c r="A345" s="297"/>
      <c r="B345" s="403"/>
      <c r="C345" s="299" t="s">
        <v>261</v>
      </c>
      <c r="D345" s="300">
        <v>0</v>
      </c>
      <c r="E345" s="300">
        <v>0</v>
      </c>
      <c r="F345" s="405">
        <f>2250000000+28293777</f>
        <v>2278293777</v>
      </c>
      <c r="G345" s="405"/>
      <c r="H345" s="300">
        <f t="shared" si="3"/>
        <v>2278293777</v>
      </c>
      <c r="I345" s="301"/>
      <c r="J345" s="302"/>
    </row>
    <row r="346" spans="1:10" s="114" customFormat="1" ht="19.5" customHeight="1">
      <c r="A346" s="112"/>
      <c r="C346" s="400" t="s">
        <v>262</v>
      </c>
      <c r="D346" s="401">
        <f>D339+D340+D341+D342-D343-D344-D345</f>
        <v>103000000000</v>
      </c>
      <c r="E346" s="401">
        <f>E339+E340+E341+E342-E343-E344-E345</f>
        <v>91186600000</v>
      </c>
      <c r="F346" s="406">
        <f>F339+F340+F341+F342-F343-F344-F345</f>
        <v>17276817500</v>
      </c>
      <c r="G346" s="401">
        <f>G339+G340+G341+G342-G343-G344-G345</f>
        <v>29339130</v>
      </c>
      <c r="H346" s="401">
        <f>H339+H340+H341+H342-H343-H344-H345</f>
        <v>211492756630</v>
      </c>
      <c r="I346" s="110">
        <f>H346-211492756630</f>
        <v>0</v>
      </c>
      <c r="J346" s="96"/>
    </row>
    <row r="347" spans="1:10" s="114" customFormat="1" ht="4.5" customHeight="1">
      <c r="A347" s="112"/>
      <c r="B347" s="407"/>
      <c r="C347" s="407"/>
      <c r="D347" s="201"/>
      <c r="E347" s="201"/>
      <c r="F347" s="201"/>
      <c r="G347" s="408"/>
      <c r="H347" s="201"/>
      <c r="I347" s="110"/>
      <c r="J347" s="96"/>
    </row>
    <row r="348" spans="1:12" s="114" customFormat="1" ht="19.5" customHeight="1">
      <c r="A348" s="388"/>
      <c r="B348" s="139" t="s">
        <v>50</v>
      </c>
      <c r="C348" s="372" t="s">
        <v>263</v>
      </c>
      <c r="D348" s="167"/>
      <c r="E348" s="105"/>
      <c r="F348" s="396"/>
      <c r="G348" s="397"/>
      <c r="H348" s="115"/>
      <c r="I348" s="187"/>
      <c r="L348" s="356"/>
    </row>
    <row r="349" spans="1:10" ht="19.5" customHeight="1">
      <c r="A349" s="112"/>
      <c r="B349" s="113"/>
      <c r="C349" s="133" t="s">
        <v>44</v>
      </c>
      <c r="D349" s="133"/>
      <c r="E349" s="133"/>
      <c r="F349" s="326"/>
      <c r="G349" s="135" t="s">
        <v>46</v>
      </c>
      <c r="H349" s="135" t="s">
        <v>47</v>
      </c>
      <c r="I349" s="194"/>
      <c r="J349" s="111"/>
    </row>
    <row r="350" spans="1:9" ht="19.5" customHeight="1">
      <c r="A350" s="125"/>
      <c r="B350" s="366"/>
      <c r="C350" s="199" t="s">
        <v>264</v>
      </c>
      <c r="D350" s="199"/>
      <c r="E350" s="199"/>
      <c r="F350" s="181"/>
      <c r="G350" s="409">
        <v>5700000000</v>
      </c>
      <c r="H350" s="409">
        <v>3000000000</v>
      </c>
      <c r="I350" s="194"/>
    </row>
    <row r="351" spans="1:9" ht="19.5" customHeight="1">
      <c r="A351" s="125"/>
      <c r="B351" s="366"/>
      <c r="C351" s="199" t="s">
        <v>265</v>
      </c>
      <c r="D351" s="199"/>
      <c r="E351" s="199"/>
      <c r="F351" s="181"/>
      <c r="G351" s="409">
        <v>97300000000</v>
      </c>
      <c r="H351" s="409">
        <v>27000000000</v>
      </c>
      <c r="I351" s="194"/>
    </row>
    <row r="352" spans="1:9" ht="19.5" customHeight="1">
      <c r="A352" s="112"/>
      <c r="B352" s="254"/>
      <c r="C352" s="410" t="s">
        <v>266</v>
      </c>
      <c r="D352" s="410"/>
      <c r="E352" s="410"/>
      <c r="F352" s="411"/>
      <c r="G352" s="412">
        <f>SUM(G350:G351)</f>
        <v>103000000000</v>
      </c>
      <c r="H352" s="412">
        <f>SUM(H350:H351)</f>
        <v>30000000000</v>
      </c>
      <c r="I352" s="194"/>
    </row>
    <row r="353" spans="1:10" s="140" customFormat="1" ht="4.5" customHeight="1">
      <c r="A353" s="137"/>
      <c r="B353" s="150"/>
      <c r="C353" s="151"/>
      <c r="D353" s="151"/>
      <c r="E353" s="151"/>
      <c r="F353" s="152"/>
      <c r="G353" s="374"/>
      <c r="H353" s="152"/>
      <c r="I353" s="110"/>
      <c r="J353" s="143"/>
    </row>
    <row r="354" spans="1:12" s="332" customFormat="1" ht="24" customHeight="1">
      <c r="A354" s="413"/>
      <c r="B354" s="414" t="s">
        <v>52</v>
      </c>
      <c r="C354" s="415" t="s">
        <v>267</v>
      </c>
      <c r="D354" s="416"/>
      <c r="E354" s="417"/>
      <c r="F354" s="418"/>
      <c r="G354" s="419"/>
      <c r="H354" s="333"/>
      <c r="I354" s="420"/>
      <c r="L354" s="337"/>
    </row>
    <row r="355" spans="1:10" ht="19.5" customHeight="1">
      <c r="A355" s="112"/>
      <c r="B355" s="113"/>
      <c r="C355" s="133" t="s">
        <v>44</v>
      </c>
      <c r="D355" s="133"/>
      <c r="E355" s="133"/>
      <c r="F355" s="189"/>
      <c r="G355" s="135" t="s">
        <v>46</v>
      </c>
      <c r="H355" s="135" t="s">
        <v>47</v>
      </c>
      <c r="I355" s="194"/>
      <c r="J355" s="111"/>
    </row>
    <row r="356" spans="1:9" ht="19.5" customHeight="1">
      <c r="A356" s="125"/>
      <c r="B356" s="366"/>
      <c r="C356" s="199" t="s">
        <v>268</v>
      </c>
      <c r="D356" s="199"/>
      <c r="E356" s="199"/>
      <c r="F356" s="181"/>
      <c r="G356" s="409">
        <f>G360</f>
        <v>103000000000</v>
      </c>
      <c r="H356" s="409">
        <f>H360</f>
        <v>30000000000</v>
      </c>
      <c r="I356" s="194"/>
    </row>
    <row r="357" spans="1:9" ht="19.5" customHeight="1">
      <c r="A357" s="125"/>
      <c r="B357" s="366"/>
      <c r="C357" s="307" t="s">
        <v>269</v>
      </c>
      <c r="D357" s="199"/>
      <c r="E357" s="199"/>
      <c r="F357" s="421"/>
      <c r="G357" s="409">
        <v>30000000000</v>
      </c>
      <c r="H357" s="409">
        <v>13500000000</v>
      </c>
      <c r="I357" s="194"/>
    </row>
    <row r="358" spans="1:9" ht="19.5" customHeight="1">
      <c r="A358" s="125"/>
      <c r="B358" s="366"/>
      <c r="C358" s="307" t="s">
        <v>270</v>
      </c>
      <c r="D358" s="199"/>
      <c r="E358" s="199"/>
      <c r="F358" s="421"/>
      <c r="G358" s="409">
        <v>73000000000</v>
      </c>
      <c r="H358" s="409">
        <v>16500000000</v>
      </c>
      <c r="I358" s="194"/>
    </row>
    <row r="359" spans="1:9" ht="17.25" customHeight="1">
      <c r="A359" s="125"/>
      <c r="B359" s="366"/>
      <c r="C359" s="307" t="s">
        <v>271</v>
      </c>
      <c r="D359" s="199"/>
      <c r="E359" s="199"/>
      <c r="F359" s="409"/>
      <c r="G359" s="409">
        <v>0</v>
      </c>
      <c r="H359" s="409">
        <v>0</v>
      </c>
      <c r="I359" s="194"/>
    </row>
    <row r="360" spans="1:9" ht="17.25" customHeight="1">
      <c r="A360" s="125"/>
      <c r="B360" s="366"/>
      <c r="C360" s="307" t="s">
        <v>272</v>
      </c>
      <c r="D360" s="199"/>
      <c r="E360" s="199"/>
      <c r="F360" s="421"/>
      <c r="G360" s="409">
        <f>G357+G358-G359</f>
        <v>103000000000</v>
      </c>
      <c r="H360" s="409">
        <f>H357+H358-H359</f>
        <v>30000000000</v>
      </c>
      <c r="I360" s="194"/>
    </row>
    <row r="361" spans="1:9" ht="17.25" customHeight="1" thickBot="1">
      <c r="A361" s="125"/>
      <c r="B361" s="366"/>
      <c r="C361" s="422" t="s">
        <v>273</v>
      </c>
      <c r="D361" s="422"/>
      <c r="E361" s="422"/>
      <c r="F361" s="423"/>
      <c r="G361" s="424">
        <v>2250000000</v>
      </c>
      <c r="H361" s="424">
        <v>2285000000</v>
      </c>
      <c r="I361" s="194"/>
    </row>
    <row r="362" spans="1:9" ht="4.5" customHeight="1" thickTop="1">
      <c r="A362" s="125"/>
      <c r="B362" s="366"/>
      <c r="C362" s="199"/>
      <c r="D362" s="199"/>
      <c r="E362" s="199"/>
      <c r="F362" s="181"/>
      <c r="G362" s="409"/>
      <c r="H362" s="409"/>
      <c r="I362" s="194"/>
    </row>
    <row r="363" spans="1:12" s="114" customFormat="1" ht="19.5" customHeight="1">
      <c r="A363" s="388"/>
      <c r="B363" s="139" t="s">
        <v>68</v>
      </c>
      <c r="C363" s="372" t="s">
        <v>274</v>
      </c>
      <c r="D363" s="167"/>
      <c r="E363" s="105"/>
      <c r="F363" s="396"/>
      <c r="G363" s="397"/>
      <c r="H363" s="115">
        <v>0</v>
      </c>
      <c r="I363" s="187"/>
      <c r="L363" s="356"/>
    </row>
    <row r="364" spans="1:10" ht="19.5" customHeight="1" hidden="1">
      <c r="A364" s="112"/>
      <c r="B364" s="113"/>
      <c r="C364" s="133" t="s">
        <v>44</v>
      </c>
      <c r="D364" s="133"/>
      <c r="E364" s="133"/>
      <c r="F364" s="189"/>
      <c r="G364" s="135"/>
      <c r="H364" s="425"/>
      <c r="I364" s="194"/>
      <c r="J364" s="111"/>
    </row>
    <row r="365" spans="1:9" ht="19.5" customHeight="1" hidden="1">
      <c r="A365" s="125"/>
      <c r="B365" s="366"/>
      <c r="C365" s="199" t="s">
        <v>275</v>
      </c>
      <c r="D365" s="199"/>
      <c r="E365" s="199"/>
      <c r="F365" s="181"/>
      <c r="G365" s="409"/>
      <c r="H365" s="409"/>
      <c r="I365" s="194"/>
    </row>
    <row r="366" spans="1:9" ht="19.5" customHeight="1" hidden="1">
      <c r="A366" s="125"/>
      <c r="B366" s="366"/>
      <c r="C366" s="307" t="s">
        <v>276</v>
      </c>
      <c r="D366" s="199"/>
      <c r="E366" s="199"/>
      <c r="F366" s="181"/>
      <c r="G366" s="409"/>
      <c r="H366" s="409"/>
      <c r="I366" s="194"/>
    </row>
    <row r="367" spans="1:9" ht="19.5" customHeight="1" hidden="1">
      <c r="A367" s="125"/>
      <c r="B367" s="366"/>
      <c r="C367" s="307" t="s">
        <v>277</v>
      </c>
      <c r="D367" s="199"/>
      <c r="E367" s="199"/>
      <c r="F367" s="181"/>
      <c r="G367" s="409"/>
      <c r="H367" s="409"/>
      <c r="I367" s="194"/>
    </row>
    <row r="368" spans="1:9" ht="19.5" customHeight="1" hidden="1">
      <c r="A368" s="125"/>
      <c r="B368" s="366"/>
      <c r="C368" s="199" t="s">
        <v>278</v>
      </c>
      <c r="D368" s="199"/>
      <c r="E368" s="199"/>
      <c r="F368" s="181"/>
      <c r="G368" s="409"/>
      <c r="H368" s="409"/>
      <c r="I368" s="194"/>
    </row>
    <row r="369" spans="1:9" ht="4.5" customHeight="1">
      <c r="A369" s="125"/>
      <c r="B369" s="366"/>
      <c r="C369" s="199"/>
      <c r="D369" s="199"/>
      <c r="E369" s="199"/>
      <c r="F369" s="181"/>
      <c r="G369" s="409"/>
      <c r="H369" s="409">
        <v>0</v>
      </c>
      <c r="I369" s="194"/>
    </row>
    <row r="370" spans="1:12" s="114" customFormat="1" ht="19.5" customHeight="1">
      <c r="A370" s="388"/>
      <c r="B370" s="139" t="s">
        <v>279</v>
      </c>
      <c r="C370" s="372" t="s">
        <v>280</v>
      </c>
      <c r="D370" s="167"/>
      <c r="E370" s="105"/>
      <c r="F370" s="396"/>
      <c r="G370" s="397"/>
      <c r="H370" s="115">
        <v>0</v>
      </c>
      <c r="I370" s="187"/>
      <c r="L370" s="356"/>
    </row>
    <row r="371" spans="1:10" ht="19.5" customHeight="1">
      <c r="A371" s="112"/>
      <c r="B371" s="113"/>
      <c r="C371" s="133" t="s">
        <v>44</v>
      </c>
      <c r="D371" s="133"/>
      <c r="E371" s="133"/>
      <c r="F371" s="189"/>
      <c r="G371" s="135" t="s">
        <v>46</v>
      </c>
      <c r="H371" s="135" t="s">
        <v>47</v>
      </c>
      <c r="I371" s="194"/>
      <c r="J371" s="111"/>
    </row>
    <row r="372" spans="1:9" ht="19.5" customHeight="1">
      <c r="A372" s="125"/>
      <c r="B372" s="366"/>
      <c r="C372" s="199" t="s">
        <v>281</v>
      </c>
      <c r="D372" s="199"/>
      <c r="E372" s="199"/>
      <c r="F372" s="181"/>
      <c r="G372" s="409">
        <v>10300000</v>
      </c>
      <c r="H372" s="409">
        <v>3000000</v>
      </c>
      <c r="I372" s="194"/>
    </row>
    <row r="373" spans="1:9" ht="19.5" customHeight="1">
      <c r="A373" s="125"/>
      <c r="B373" s="366"/>
      <c r="C373" s="199" t="s">
        <v>282</v>
      </c>
      <c r="D373" s="199"/>
      <c r="E373" s="199"/>
      <c r="F373" s="181"/>
      <c r="G373" s="409">
        <v>10300000</v>
      </c>
      <c r="H373" s="409">
        <v>3000000</v>
      </c>
      <c r="I373" s="194"/>
    </row>
    <row r="374" spans="1:9" ht="19.5" customHeight="1">
      <c r="A374" s="125"/>
      <c r="B374" s="366"/>
      <c r="C374" s="307" t="s">
        <v>283</v>
      </c>
      <c r="D374" s="199"/>
      <c r="E374" s="199"/>
      <c r="F374" s="181"/>
      <c r="G374" s="409">
        <v>10300000</v>
      </c>
      <c r="H374" s="409">
        <v>3000000</v>
      </c>
      <c r="I374" s="194"/>
    </row>
    <row r="375" spans="1:9" ht="19.5" customHeight="1">
      <c r="A375" s="125"/>
      <c r="B375" s="366"/>
      <c r="C375" s="307" t="s">
        <v>284</v>
      </c>
      <c r="D375" s="199"/>
      <c r="E375" s="199"/>
      <c r="F375" s="181"/>
      <c r="G375" s="409">
        <v>0</v>
      </c>
      <c r="H375" s="409">
        <v>0</v>
      </c>
      <c r="I375" s="194"/>
    </row>
    <row r="376" spans="1:9" ht="0.75" customHeight="1" hidden="1">
      <c r="A376" s="125"/>
      <c r="B376" s="366"/>
      <c r="C376" s="199" t="s">
        <v>285</v>
      </c>
      <c r="D376" s="199"/>
      <c r="E376" s="199"/>
      <c r="F376" s="181"/>
      <c r="G376" s="409">
        <v>0</v>
      </c>
      <c r="H376" s="409">
        <v>0</v>
      </c>
      <c r="I376" s="194"/>
    </row>
    <row r="377" spans="1:9" ht="0.75" customHeight="1" hidden="1">
      <c r="A377" s="125"/>
      <c r="B377" s="366"/>
      <c r="C377" s="307" t="s">
        <v>283</v>
      </c>
      <c r="D377" s="199"/>
      <c r="E377" s="199"/>
      <c r="F377" s="181"/>
      <c r="G377" s="409">
        <v>0</v>
      </c>
      <c r="H377" s="409">
        <v>0</v>
      </c>
      <c r="I377" s="194"/>
    </row>
    <row r="378" spans="1:9" ht="0.75" customHeight="1" hidden="1">
      <c r="A378" s="125"/>
      <c r="B378" s="366"/>
      <c r="C378" s="307" t="s">
        <v>284</v>
      </c>
      <c r="D378" s="199"/>
      <c r="E378" s="199"/>
      <c r="F378" s="181"/>
      <c r="G378" s="409">
        <v>0</v>
      </c>
      <c r="H378" s="409">
        <v>0</v>
      </c>
      <c r="I378" s="194"/>
    </row>
    <row r="379" spans="1:9" ht="19.5" customHeight="1">
      <c r="A379" s="125"/>
      <c r="B379" s="366"/>
      <c r="C379" s="199" t="s">
        <v>286</v>
      </c>
      <c r="D379" s="199"/>
      <c r="E379" s="199"/>
      <c r="F379" s="181"/>
      <c r="G379" s="409">
        <v>10300000</v>
      </c>
      <c r="H379" s="409">
        <v>3000000</v>
      </c>
      <c r="I379" s="194"/>
    </row>
    <row r="380" spans="1:9" ht="19.5" customHeight="1">
      <c r="A380" s="125"/>
      <c r="B380" s="366"/>
      <c r="C380" s="307" t="s">
        <v>283</v>
      </c>
      <c r="D380" s="199"/>
      <c r="E380" s="199"/>
      <c r="F380" s="181"/>
      <c r="G380" s="409">
        <v>10300000</v>
      </c>
      <c r="H380" s="409">
        <v>3000000</v>
      </c>
      <c r="I380" s="194"/>
    </row>
    <row r="381" spans="1:9" ht="19.5" customHeight="1">
      <c r="A381" s="125"/>
      <c r="B381" s="366"/>
      <c r="C381" s="307" t="s">
        <v>284</v>
      </c>
      <c r="D381" s="199"/>
      <c r="E381" s="199"/>
      <c r="F381" s="181"/>
      <c r="G381" s="409">
        <v>0</v>
      </c>
      <c r="H381" s="409">
        <v>0</v>
      </c>
      <c r="I381" s="194"/>
    </row>
    <row r="382" spans="1:9" ht="19.5" customHeight="1" thickBot="1">
      <c r="A382" s="125"/>
      <c r="B382" s="366"/>
      <c r="C382" s="422" t="s">
        <v>287</v>
      </c>
      <c r="D382" s="422"/>
      <c r="E382" s="422"/>
      <c r="F382" s="423"/>
      <c r="G382" s="424">
        <v>10000</v>
      </c>
      <c r="H382" s="424">
        <v>10000</v>
      </c>
      <c r="I382" s="194"/>
    </row>
    <row r="383" spans="1:9" ht="6" customHeight="1" thickTop="1">
      <c r="A383" s="125"/>
      <c r="B383" s="366"/>
      <c r="C383" s="199"/>
      <c r="D383" s="199"/>
      <c r="E383" s="199"/>
      <c r="F383" s="181"/>
      <c r="G383" s="409"/>
      <c r="H383" s="409"/>
      <c r="I383" s="194"/>
    </row>
    <row r="384" spans="1:12" s="114" customFormat="1" ht="19.5" customHeight="1">
      <c r="A384" s="388"/>
      <c r="B384" s="139" t="s">
        <v>288</v>
      </c>
      <c r="C384" s="372" t="s">
        <v>289</v>
      </c>
      <c r="D384" s="167"/>
      <c r="E384" s="105"/>
      <c r="F384" s="396"/>
      <c r="G384" s="397"/>
      <c r="H384" s="115"/>
      <c r="I384" s="187"/>
      <c r="L384" s="356"/>
    </row>
    <row r="385" spans="1:10" ht="19.5" customHeight="1">
      <c r="A385" s="112"/>
      <c r="B385" s="113"/>
      <c r="C385" s="133" t="s">
        <v>44</v>
      </c>
      <c r="D385" s="133"/>
      <c r="E385" s="133"/>
      <c r="F385" s="189"/>
      <c r="G385" s="135" t="s">
        <v>46</v>
      </c>
      <c r="H385" s="135" t="s">
        <v>47</v>
      </c>
      <c r="I385" s="194"/>
      <c r="J385" s="111"/>
    </row>
    <row r="386" spans="1:9" ht="19.5" customHeight="1">
      <c r="A386" s="125"/>
      <c r="B386" s="366"/>
      <c r="C386" s="199" t="s">
        <v>290</v>
      </c>
      <c r="D386" s="199"/>
      <c r="E386" s="199"/>
      <c r="F386" s="181"/>
      <c r="G386" s="409">
        <v>17649515</v>
      </c>
      <c r="H386" s="409">
        <v>24007089833</v>
      </c>
      <c r="I386" s="194"/>
    </row>
    <row r="387" spans="1:9" ht="19.5" customHeight="1">
      <c r="A387" s="125"/>
      <c r="B387" s="366"/>
      <c r="C387" s="199" t="s">
        <v>291</v>
      </c>
      <c r="D387" s="199"/>
      <c r="E387" s="199"/>
      <c r="F387" s="181"/>
      <c r="G387" s="409">
        <v>7793077</v>
      </c>
      <c r="H387" s="409">
        <v>2676195746</v>
      </c>
      <c r="I387" s="194"/>
    </row>
    <row r="388" spans="1:9" ht="19.5" customHeight="1" thickBot="1">
      <c r="A388" s="125"/>
      <c r="B388" s="366"/>
      <c r="C388" s="422" t="s">
        <v>292</v>
      </c>
      <c r="D388" s="422"/>
      <c r="E388" s="422"/>
      <c r="F388" s="423"/>
      <c r="G388" s="424">
        <v>3896538</v>
      </c>
      <c r="H388" s="424">
        <v>1247695849</v>
      </c>
      <c r="I388" s="194"/>
    </row>
    <row r="389" spans="1:9" ht="19.5" customHeight="1" hidden="1">
      <c r="A389" s="125"/>
      <c r="B389" s="366"/>
      <c r="C389" s="347" t="s">
        <v>293</v>
      </c>
      <c r="D389" s="199"/>
      <c r="E389" s="199"/>
      <c r="F389" s="181"/>
      <c r="G389" s="409"/>
      <c r="H389" s="409"/>
      <c r="I389" s="194"/>
    </row>
    <row r="390" spans="1:9" ht="4.5" customHeight="1" thickTop="1">
      <c r="A390" s="125"/>
      <c r="B390" s="366"/>
      <c r="C390" s="347"/>
      <c r="D390" s="199"/>
      <c r="E390" s="199"/>
      <c r="F390" s="181"/>
      <c r="G390" s="409"/>
      <c r="H390" s="409"/>
      <c r="I390" s="194"/>
    </row>
    <row r="391" spans="1:12" s="114" customFormat="1" ht="21" customHeight="1">
      <c r="A391" s="388"/>
      <c r="B391" s="426" t="s">
        <v>294</v>
      </c>
      <c r="C391" s="512" t="s">
        <v>295</v>
      </c>
      <c r="D391" s="510"/>
      <c r="E391" s="510"/>
      <c r="F391" s="510"/>
      <c r="G391" s="510"/>
      <c r="H391" s="510"/>
      <c r="I391" s="187"/>
      <c r="L391" s="356"/>
    </row>
    <row r="392" spans="1:10" s="114" customFormat="1" ht="19.5" customHeight="1" hidden="1">
      <c r="A392" s="112"/>
      <c r="B392" s="118"/>
      <c r="C392" s="379"/>
      <c r="D392" s="201"/>
      <c r="E392" s="201"/>
      <c r="F392" s="201"/>
      <c r="G392" s="201"/>
      <c r="H392" s="201"/>
      <c r="I392" s="110"/>
      <c r="J392" s="96"/>
    </row>
    <row r="393" spans="1:10" ht="19.5" customHeight="1" hidden="1">
      <c r="A393" s="112"/>
      <c r="B393" s="118">
        <f>'[2]NV'!F39</f>
        <v>0</v>
      </c>
      <c r="C393" s="114" t="s">
        <v>296</v>
      </c>
      <c r="D393" s="114"/>
      <c r="E393" s="114"/>
      <c r="H393" s="116"/>
      <c r="I393" s="194"/>
      <c r="J393" s="111"/>
    </row>
    <row r="394" spans="1:10" ht="19.5" customHeight="1" hidden="1">
      <c r="A394" s="112"/>
      <c r="B394" s="113"/>
      <c r="C394" s="133" t="s">
        <v>44</v>
      </c>
      <c r="D394" s="133"/>
      <c r="E394" s="133"/>
      <c r="F394" s="189"/>
      <c r="G394" s="135" t="s">
        <v>88</v>
      </c>
      <c r="H394" s="135" t="s">
        <v>89</v>
      </c>
      <c r="I394" s="194"/>
      <c r="J394" s="111"/>
    </row>
    <row r="395" spans="1:10" ht="19.5" customHeight="1" hidden="1">
      <c r="A395" s="427"/>
      <c r="B395" s="428"/>
      <c r="C395" s="199" t="s">
        <v>297</v>
      </c>
      <c r="D395" s="199"/>
      <c r="E395" s="199"/>
      <c r="F395" s="357"/>
      <c r="G395" s="107">
        <v>0</v>
      </c>
      <c r="H395" s="107">
        <v>0</v>
      </c>
      <c r="I395" s="429"/>
      <c r="J395" s="430"/>
    </row>
    <row r="396" spans="1:10" ht="19.5" customHeight="1" hidden="1">
      <c r="A396" s="427"/>
      <c r="B396" s="428"/>
      <c r="C396" s="199" t="s">
        <v>298</v>
      </c>
      <c r="D396" s="199"/>
      <c r="E396" s="199"/>
      <c r="F396" s="357"/>
      <c r="G396" s="107">
        <v>0</v>
      </c>
      <c r="H396" s="107">
        <v>0</v>
      </c>
      <c r="I396" s="429"/>
      <c r="J396" s="430"/>
    </row>
    <row r="397" spans="1:10" ht="19.5" customHeight="1" hidden="1">
      <c r="A397" s="427"/>
      <c r="B397" s="428"/>
      <c r="C397" s="199" t="s">
        <v>299</v>
      </c>
      <c r="D397" s="199"/>
      <c r="E397" s="199"/>
      <c r="F397" s="357"/>
      <c r="G397" s="107">
        <v>0</v>
      </c>
      <c r="H397" s="107">
        <v>0</v>
      </c>
      <c r="I397" s="429" t="s">
        <v>300</v>
      </c>
      <c r="J397" s="430"/>
    </row>
    <row r="398" spans="1:10" ht="19.5" customHeight="1" hidden="1">
      <c r="A398" s="427"/>
      <c r="B398" s="428"/>
      <c r="C398" s="308" t="s">
        <v>301</v>
      </c>
      <c r="D398" s="308"/>
      <c r="E398" s="308"/>
      <c r="F398" s="431"/>
      <c r="G398" s="432">
        <f>SUM(G396:G397)</f>
        <v>0</v>
      </c>
      <c r="H398" s="432">
        <f>SUM(H396:H397)</f>
        <v>0</v>
      </c>
      <c r="I398" s="429">
        <f>G398-'[2]NV'!G39</f>
        <v>-1673801522</v>
      </c>
      <c r="J398" s="430"/>
    </row>
    <row r="399" spans="1:10" ht="19.5" customHeight="1" hidden="1">
      <c r="A399" s="125"/>
      <c r="C399" s="106"/>
      <c r="D399" s="106"/>
      <c r="E399" s="106"/>
      <c r="F399" s="201"/>
      <c r="G399" s="202"/>
      <c r="H399" s="202"/>
      <c r="I399" s="194">
        <f>H398-'[2]NV'!H39</f>
        <v>-1908752472</v>
      </c>
      <c r="J399" s="111"/>
    </row>
    <row r="400" spans="1:10" ht="19.5" customHeight="1" hidden="1">
      <c r="A400" s="112"/>
      <c r="B400" s="118" t="s">
        <v>302</v>
      </c>
      <c r="C400" s="114" t="s">
        <v>303</v>
      </c>
      <c r="D400" s="114"/>
      <c r="E400" s="114"/>
      <c r="H400" s="116"/>
      <c r="I400" s="194"/>
      <c r="J400" s="111"/>
    </row>
    <row r="401" spans="1:10" ht="19.5" customHeight="1" hidden="1">
      <c r="A401" s="112"/>
      <c r="B401" s="113"/>
      <c r="C401" s="133" t="s">
        <v>44</v>
      </c>
      <c r="D401" s="133"/>
      <c r="E401" s="133"/>
      <c r="F401" s="189"/>
      <c r="G401" s="135" t="s">
        <v>88</v>
      </c>
      <c r="H401" s="135" t="s">
        <v>89</v>
      </c>
      <c r="I401" s="194"/>
      <c r="J401" s="111"/>
    </row>
    <row r="402" spans="1:9" s="140" customFormat="1" ht="19.5" customHeight="1" hidden="1">
      <c r="A402" s="137"/>
      <c r="B402" s="139" t="s">
        <v>48</v>
      </c>
      <c r="C402" s="151" t="s">
        <v>304</v>
      </c>
      <c r="D402" s="151"/>
      <c r="E402" s="151"/>
      <c r="F402" s="162"/>
      <c r="G402" s="152">
        <f>SUM(G403:G404)</f>
        <v>0</v>
      </c>
      <c r="H402" s="152">
        <f>SUM(H403:H404)</f>
        <v>0</v>
      </c>
      <c r="I402" s="433"/>
    </row>
    <row r="403" spans="1:10" ht="19.5" customHeight="1" hidden="1">
      <c r="A403" s="427"/>
      <c r="B403" s="428"/>
      <c r="C403" s="199" t="s">
        <v>305</v>
      </c>
      <c r="D403" s="199"/>
      <c r="E403" s="199"/>
      <c r="F403" s="357"/>
      <c r="G403" s="107">
        <v>0</v>
      </c>
      <c r="H403" s="107">
        <v>0</v>
      </c>
      <c r="I403" s="429"/>
      <c r="J403" s="430"/>
    </row>
    <row r="404" spans="1:10" ht="19.5" customHeight="1" hidden="1">
      <c r="A404" s="427"/>
      <c r="B404" s="428"/>
      <c r="C404" s="199" t="s">
        <v>306</v>
      </c>
      <c r="D404" s="199"/>
      <c r="E404" s="199"/>
      <c r="F404" s="357"/>
      <c r="G404" s="107">
        <v>0</v>
      </c>
      <c r="H404" s="107">
        <v>0</v>
      </c>
      <c r="I404" s="429"/>
      <c r="J404" s="430"/>
    </row>
    <row r="405" spans="1:9" s="140" customFormat="1" ht="19.5" customHeight="1" hidden="1">
      <c r="A405" s="137"/>
      <c r="B405" s="139" t="s">
        <v>50</v>
      </c>
      <c r="C405" s="151" t="s">
        <v>307</v>
      </c>
      <c r="D405" s="151"/>
      <c r="E405" s="151"/>
      <c r="F405" s="162"/>
      <c r="G405" s="152"/>
      <c r="H405" s="152"/>
      <c r="I405" s="433"/>
    </row>
    <row r="406" spans="1:10" ht="19.5" customHeight="1" hidden="1">
      <c r="A406" s="427"/>
      <c r="B406" s="428"/>
      <c r="C406" s="199" t="s">
        <v>308</v>
      </c>
      <c r="D406" s="199"/>
      <c r="E406" s="199"/>
      <c r="F406" s="357"/>
      <c r="G406" s="107">
        <v>0</v>
      </c>
      <c r="H406" s="107">
        <v>0</v>
      </c>
      <c r="I406" s="429"/>
      <c r="J406" s="430"/>
    </row>
    <row r="407" spans="1:10" ht="19.5" customHeight="1" hidden="1">
      <c r="A407" s="427"/>
      <c r="B407" s="428"/>
      <c r="C407" s="199" t="s">
        <v>309</v>
      </c>
      <c r="D407" s="199"/>
      <c r="E407" s="199"/>
      <c r="F407" s="357"/>
      <c r="G407" s="107">
        <v>0</v>
      </c>
      <c r="H407" s="107">
        <v>0</v>
      </c>
      <c r="I407" s="429"/>
      <c r="J407" s="430"/>
    </row>
    <row r="408" spans="1:10" ht="19.5" customHeight="1" hidden="1">
      <c r="A408" s="427"/>
      <c r="B408" s="428"/>
      <c r="C408" s="308" t="s">
        <v>310</v>
      </c>
      <c r="D408" s="308"/>
      <c r="E408" s="308"/>
      <c r="F408" s="431"/>
      <c r="G408" s="432">
        <f>SUM(G403:G404)</f>
        <v>0</v>
      </c>
      <c r="H408" s="432">
        <f>SUM(H403:H404)</f>
        <v>0</v>
      </c>
      <c r="I408" s="429"/>
      <c r="J408" s="430"/>
    </row>
    <row r="409" spans="1:10" ht="10.5" customHeight="1">
      <c r="A409" s="125"/>
      <c r="C409" s="106"/>
      <c r="D409" s="106"/>
      <c r="E409" s="106"/>
      <c r="F409" s="201"/>
      <c r="G409" s="202"/>
      <c r="H409" s="202"/>
      <c r="I409" s="194"/>
      <c r="J409" s="111"/>
    </row>
    <row r="410" spans="1:8" ht="21" customHeight="1">
      <c r="A410" s="112" t="s">
        <v>311</v>
      </c>
      <c r="B410" s="113"/>
      <c r="C410" s="114" t="s">
        <v>312</v>
      </c>
      <c r="D410" s="114"/>
      <c r="E410" s="114"/>
      <c r="H410" s="116"/>
    </row>
    <row r="411" spans="1:9" ht="19.5" customHeight="1">
      <c r="A411" s="434"/>
      <c r="B411" s="325" t="s">
        <v>590</v>
      </c>
      <c r="C411" s="114" t="s">
        <v>313</v>
      </c>
      <c r="D411" s="114"/>
      <c r="E411" s="114"/>
      <c r="H411" s="129"/>
      <c r="I411" s="187"/>
    </row>
    <row r="412" spans="1:9" ht="19.5" customHeight="1">
      <c r="A412" s="112"/>
      <c r="B412" s="254"/>
      <c r="C412" s="133" t="s">
        <v>44</v>
      </c>
      <c r="D412" s="133"/>
      <c r="E412" s="133"/>
      <c r="F412" s="189"/>
      <c r="G412" s="435" t="s">
        <v>314</v>
      </c>
      <c r="H412" s="435" t="s">
        <v>315</v>
      </c>
      <c r="I412" s="187"/>
    </row>
    <row r="413" spans="1:10" s="269" customFormat="1" ht="19.5" customHeight="1">
      <c r="A413" s="263"/>
      <c r="B413" s="436"/>
      <c r="C413" s="437" t="s">
        <v>316</v>
      </c>
      <c r="D413" s="438"/>
      <c r="E413" s="438"/>
      <c r="F413" s="439"/>
      <c r="G413" s="440">
        <f>G414+G415+G416+G419</f>
        <v>155463533805</v>
      </c>
      <c r="H413" s="440">
        <f>H414+H415+H416+H419</f>
        <v>375442582399</v>
      </c>
      <c r="I413" s="441"/>
      <c r="J413" s="143"/>
    </row>
    <row r="414" spans="1:9" ht="19.5" customHeight="1">
      <c r="A414" s="125"/>
      <c r="B414" s="366"/>
      <c r="C414" s="307" t="s">
        <v>317</v>
      </c>
      <c r="D414" s="442"/>
      <c r="E414" s="442"/>
      <c r="F414" s="369"/>
      <c r="G414" s="409">
        <v>18000000</v>
      </c>
      <c r="H414" s="409">
        <f>285120000</f>
        <v>285120000</v>
      </c>
      <c r="I414" s="194"/>
    </row>
    <row r="415" spans="1:9" ht="19.5" customHeight="1">
      <c r="A415" s="125"/>
      <c r="B415" s="366"/>
      <c r="C415" s="307" t="s">
        <v>318</v>
      </c>
      <c r="D415" s="442"/>
      <c r="E415" s="442"/>
      <c r="F415" s="369"/>
      <c r="G415" s="409">
        <v>390805937</v>
      </c>
      <c r="H415" s="409">
        <v>1077231587</v>
      </c>
      <c r="I415" s="187"/>
    </row>
    <row r="416" spans="1:9" ht="19.5" customHeight="1">
      <c r="A416" s="125"/>
      <c r="B416" s="366"/>
      <c r="C416" s="307" t="s">
        <v>319</v>
      </c>
      <c r="D416" s="442"/>
      <c r="E416" s="442"/>
      <c r="F416" s="369"/>
      <c r="G416" s="409">
        <v>154556028770</v>
      </c>
      <c r="H416" s="409">
        <v>372829161974</v>
      </c>
      <c r="I416" s="187"/>
    </row>
    <row r="417" spans="1:9" ht="0.75" customHeight="1" hidden="1">
      <c r="A417" s="125"/>
      <c r="B417" s="366"/>
      <c r="C417" s="442" t="s">
        <v>320</v>
      </c>
      <c r="D417" s="442"/>
      <c r="E417" s="442"/>
      <c r="F417" s="369"/>
      <c r="G417" s="409">
        <v>0</v>
      </c>
      <c r="H417" s="409">
        <v>0</v>
      </c>
      <c r="I417" s="187"/>
    </row>
    <row r="418" spans="1:9" ht="0.75" customHeight="1" hidden="1">
      <c r="A418" s="125"/>
      <c r="B418" s="366"/>
      <c r="C418" s="516" t="s">
        <v>321</v>
      </c>
      <c r="D418" s="517"/>
      <c r="E418" s="517"/>
      <c r="F418" s="517"/>
      <c r="G418" s="409">
        <v>0</v>
      </c>
      <c r="H418" s="409">
        <v>0</v>
      </c>
      <c r="I418" s="194"/>
    </row>
    <row r="419" spans="1:9" ht="19.5" customHeight="1">
      <c r="A419" s="125"/>
      <c r="B419" s="366"/>
      <c r="C419" s="307" t="s">
        <v>322</v>
      </c>
      <c r="D419" s="442"/>
      <c r="E419" s="442"/>
      <c r="F419" s="369"/>
      <c r="G419" s="409">
        <v>498699098</v>
      </c>
      <c r="H419" s="409">
        <v>1251068838</v>
      </c>
      <c r="I419" s="187"/>
    </row>
    <row r="420" spans="1:10" s="340" customFormat="1" ht="19.5" customHeight="1" hidden="1">
      <c r="A420" s="338"/>
      <c r="B420" s="443"/>
      <c r="C420" s="444" t="s">
        <v>323</v>
      </c>
      <c r="D420" s="445"/>
      <c r="E420" s="445"/>
      <c r="F420" s="446"/>
      <c r="G420" s="447">
        <v>0</v>
      </c>
      <c r="H420" s="447">
        <v>0</v>
      </c>
      <c r="I420" s="448"/>
      <c r="J420" s="344"/>
    </row>
    <row r="421" spans="1:9" ht="19.5" customHeight="1" hidden="1">
      <c r="A421" s="125"/>
      <c r="B421" s="366"/>
      <c r="C421" s="307" t="s">
        <v>324</v>
      </c>
      <c r="D421" s="442"/>
      <c r="E421" s="442"/>
      <c r="F421" s="369"/>
      <c r="G421" s="409"/>
      <c r="H421" s="409"/>
      <c r="I421" s="194"/>
    </row>
    <row r="422" spans="1:9" ht="19.5" customHeight="1" hidden="1">
      <c r="A422" s="125"/>
      <c r="B422" s="366"/>
      <c r="C422" s="307" t="s">
        <v>325</v>
      </c>
      <c r="D422" s="442"/>
      <c r="E422" s="442"/>
      <c r="F422" s="369"/>
      <c r="G422" s="409"/>
      <c r="H422" s="409"/>
      <c r="I422" s="187"/>
    </row>
    <row r="423" spans="1:9" ht="19.5" customHeight="1" hidden="1">
      <c r="A423" s="125"/>
      <c r="B423" s="366"/>
      <c r="C423" s="307" t="s">
        <v>326</v>
      </c>
      <c r="D423" s="442"/>
      <c r="E423" s="442"/>
      <c r="F423" s="369"/>
      <c r="G423" s="409"/>
      <c r="H423" s="409"/>
      <c r="I423" s="187"/>
    </row>
    <row r="424" spans="1:9" ht="19.5" customHeight="1" hidden="1">
      <c r="A424" s="125"/>
      <c r="B424" s="366"/>
      <c r="C424" s="307" t="s">
        <v>327</v>
      </c>
      <c r="D424" s="442"/>
      <c r="E424" s="442"/>
      <c r="F424" s="369"/>
      <c r="G424" s="409"/>
      <c r="H424" s="409"/>
      <c r="I424" s="187"/>
    </row>
    <row r="425" spans="1:9" ht="19.5" customHeight="1" hidden="1">
      <c r="A425" s="125"/>
      <c r="B425" s="366"/>
      <c r="C425" s="307" t="s">
        <v>191</v>
      </c>
      <c r="D425" s="442"/>
      <c r="E425" s="442"/>
      <c r="F425" s="369"/>
      <c r="G425" s="409"/>
      <c r="H425" s="409"/>
      <c r="I425" s="194"/>
    </row>
    <row r="426" spans="1:9" ht="19.5" customHeight="1" hidden="1">
      <c r="A426" s="125"/>
      <c r="B426" s="366"/>
      <c r="C426" s="307" t="s">
        <v>328</v>
      </c>
      <c r="D426" s="442"/>
      <c r="E426" s="442"/>
      <c r="F426" s="369"/>
      <c r="G426" s="409"/>
      <c r="H426" s="409"/>
      <c r="I426" s="194"/>
    </row>
    <row r="427" spans="1:10" s="269" customFormat="1" ht="19.5" customHeight="1">
      <c r="A427" s="263"/>
      <c r="B427" s="436"/>
      <c r="C427" s="437" t="s">
        <v>329</v>
      </c>
      <c r="D427" s="449"/>
      <c r="E427" s="449"/>
      <c r="F427" s="450"/>
      <c r="G427" s="440">
        <f>G413-G420</f>
        <v>155463533805</v>
      </c>
      <c r="H427" s="440">
        <f>H413-H420</f>
        <v>375442582399</v>
      </c>
      <c r="I427" s="441"/>
      <c r="J427" s="143"/>
    </row>
    <row r="428" spans="1:9" ht="19.5" customHeight="1">
      <c r="A428" s="125"/>
      <c r="B428" s="366"/>
      <c r="C428" s="307" t="s">
        <v>330</v>
      </c>
      <c r="D428" s="307"/>
      <c r="E428" s="307"/>
      <c r="F428" s="181"/>
      <c r="G428" s="409">
        <f>G414+G416+50690909</f>
        <v>154624719679</v>
      </c>
      <c r="H428" s="409">
        <f>H414+H416+289730909</f>
        <v>373404012883</v>
      </c>
      <c r="I428" s="194"/>
    </row>
    <row r="429" spans="1:9" ht="19.5" customHeight="1" thickBot="1">
      <c r="A429" s="125"/>
      <c r="B429" s="366"/>
      <c r="C429" s="451" t="s">
        <v>331</v>
      </c>
      <c r="D429" s="451"/>
      <c r="E429" s="451"/>
      <c r="F429" s="423"/>
      <c r="G429" s="424">
        <f>G427-G428</f>
        <v>838814126</v>
      </c>
      <c r="H429" s="424">
        <f>H427-H428</f>
        <v>2038569516</v>
      </c>
      <c r="I429" s="187"/>
    </row>
    <row r="430" spans="1:9" ht="7.5" customHeight="1" thickTop="1">
      <c r="A430" s="125"/>
      <c r="B430" s="366"/>
      <c r="C430" s="307"/>
      <c r="D430" s="307"/>
      <c r="E430" s="307"/>
      <c r="F430" s="181"/>
      <c r="G430" s="409"/>
      <c r="H430" s="409"/>
      <c r="I430" s="187"/>
    </row>
    <row r="431" spans="1:9" ht="19.5" customHeight="1">
      <c r="A431" s="434"/>
      <c r="B431" s="325" t="s">
        <v>478</v>
      </c>
      <c r="C431" s="114" t="s">
        <v>332</v>
      </c>
      <c r="D431" s="114"/>
      <c r="E431" s="114"/>
      <c r="H431" s="129"/>
      <c r="I431" s="187"/>
    </row>
    <row r="432" spans="1:9" ht="19.5" customHeight="1">
      <c r="A432" s="112"/>
      <c r="B432" s="254"/>
      <c r="C432" s="133" t="s">
        <v>44</v>
      </c>
      <c r="D432" s="133"/>
      <c r="E432" s="133"/>
      <c r="F432" s="189"/>
      <c r="G432" s="435" t="s">
        <v>314</v>
      </c>
      <c r="H432" s="435" t="s">
        <v>315</v>
      </c>
      <c r="I432" s="187"/>
    </row>
    <row r="433" spans="1:9" ht="19.5" customHeight="1">
      <c r="A433" s="125"/>
      <c r="B433" s="366"/>
      <c r="C433" s="199" t="s">
        <v>333</v>
      </c>
      <c r="D433" s="199"/>
      <c r="E433" s="199"/>
      <c r="F433" s="181"/>
      <c r="G433" s="409">
        <f>653691636+754953506+4224274262-166429086</f>
        <v>5466490318</v>
      </c>
      <c r="H433" s="409">
        <f>6724274262+927041017+1634904397-1303592</f>
        <v>9284916084</v>
      </c>
      <c r="I433" s="194"/>
    </row>
    <row r="434" spans="1:9" ht="19.5" customHeight="1">
      <c r="A434" s="125"/>
      <c r="B434" s="366"/>
      <c r="C434" s="199" t="s">
        <v>334</v>
      </c>
      <c r="D434" s="199"/>
      <c r="E434" s="199"/>
      <c r="F434" s="181"/>
      <c r="G434" s="409"/>
      <c r="H434" s="409">
        <v>2218000000</v>
      </c>
      <c r="I434" s="187"/>
    </row>
    <row r="435" spans="1:9" ht="18.75" customHeight="1">
      <c r="A435" s="125"/>
      <c r="B435" s="366"/>
      <c r="C435" s="199" t="s">
        <v>335</v>
      </c>
      <c r="D435" s="199"/>
      <c r="E435" s="199"/>
      <c r="F435" s="181"/>
      <c r="G435" s="409"/>
      <c r="H435" s="409">
        <v>74989000</v>
      </c>
      <c r="I435" s="187"/>
    </row>
    <row r="436" spans="1:9" ht="4.5" customHeight="1" hidden="1">
      <c r="A436" s="125"/>
      <c r="B436" s="366"/>
      <c r="C436" s="199" t="s">
        <v>336</v>
      </c>
      <c r="D436" s="199"/>
      <c r="E436" s="199"/>
      <c r="F436" s="181"/>
      <c r="G436" s="409">
        <v>0</v>
      </c>
      <c r="H436" s="409">
        <v>0</v>
      </c>
      <c r="I436" s="187"/>
    </row>
    <row r="437" spans="1:9" ht="19.5" customHeight="1">
      <c r="A437" s="125"/>
      <c r="B437" s="366"/>
      <c r="C437" s="199" t="s">
        <v>337</v>
      </c>
      <c r="D437" s="199"/>
      <c r="E437" s="199"/>
      <c r="F437" s="181"/>
      <c r="G437" s="409"/>
      <c r="H437" s="409">
        <v>1303592</v>
      </c>
      <c r="I437" s="187"/>
    </row>
    <row r="438" spans="1:9" ht="19.5" customHeight="1" hidden="1">
      <c r="A438" s="125"/>
      <c r="B438" s="366"/>
      <c r="C438" s="199" t="s">
        <v>338</v>
      </c>
      <c r="D438" s="199"/>
      <c r="E438" s="199"/>
      <c r="F438" s="181"/>
      <c r="G438" s="409"/>
      <c r="H438" s="409"/>
      <c r="I438" s="187"/>
    </row>
    <row r="439" spans="1:9" ht="19.5" customHeight="1">
      <c r="A439" s="125"/>
      <c r="B439" s="366"/>
      <c r="C439" s="199" t="s">
        <v>339</v>
      </c>
      <c r="D439" s="199"/>
      <c r="E439" s="199"/>
      <c r="F439" s="181"/>
      <c r="G439" s="409">
        <v>166429086</v>
      </c>
      <c r="H439" s="409">
        <v>168491886</v>
      </c>
      <c r="I439" s="187"/>
    </row>
    <row r="440" spans="1:9" ht="19.5" customHeight="1">
      <c r="A440" s="125"/>
      <c r="B440" s="366"/>
      <c r="C440" s="199" t="s">
        <v>340</v>
      </c>
      <c r="D440" s="199"/>
      <c r="E440" s="199"/>
      <c r="F440" s="181"/>
      <c r="G440" s="409">
        <v>0</v>
      </c>
      <c r="H440" s="409">
        <v>0</v>
      </c>
      <c r="I440" s="194">
        <f>H441-'[2]KQ1'!F9</f>
        <v>-154855671779</v>
      </c>
    </row>
    <row r="441" spans="1:10" ht="19.5" customHeight="1" thickBot="1">
      <c r="A441" s="125"/>
      <c r="C441" s="147" t="s">
        <v>54</v>
      </c>
      <c r="D441" s="147"/>
      <c r="E441" s="147"/>
      <c r="F441" s="149"/>
      <c r="G441" s="166">
        <f>SUM(G433:G440)</f>
        <v>5632919404</v>
      </c>
      <c r="H441" s="166">
        <f>SUM(H433:H440)</f>
        <v>11747700562</v>
      </c>
      <c r="I441" s="194"/>
      <c r="J441" s="111"/>
    </row>
    <row r="442" spans="1:9" ht="7.5" customHeight="1" thickTop="1">
      <c r="A442" s="112"/>
      <c r="B442" s="254"/>
      <c r="C442" s="106"/>
      <c r="D442" s="106"/>
      <c r="E442" s="106"/>
      <c r="F442" s="181"/>
      <c r="G442" s="452"/>
      <c r="H442" s="453"/>
      <c r="I442" s="187"/>
    </row>
    <row r="443" spans="1:9" ht="19.5" customHeight="1">
      <c r="A443" s="325"/>
      <c r="B443" s="325" t="s">
        <v>481</v>
      </c>
      <c r="C443" s="114" t="s">
        <v>341</v>
      </c>
      <c r="D443" s="114"/>
      <c r="E443" s="114"/>
      <c r="G443" s="454"/>
      <c r="H443" s="453"/>
      <c r="I443" s="187"/>
    </row>
    <row r="444" spans="1:9" ht="19.5" customHeight="1">
      <c r="A444" s="112"/>
      <c r="B444" s="254"/>
      <c r="C444" s="133" t="s">
        <v>44</v>
      </c>
      <c r="D444" s="133"/>
      <c r="E444" s="133"/>
      <c r="F444" s="189"/>
      <c r="G444" s="435" t="s">
        <v>314</v>
      </c>
      <c r="H444" s="435" t="s">
        <v>315</v>
      </c>
      <c r="I444" s="187"/>
    </row>
    <row r="445" spans="1:9" ht="19.5" customHeight="1">
      <c r="A445" s="112"/>
      <c r="B445" s="254"/>
      <c r="C445" s="199" t="s">
        <v>342</v>
      </c>
      <c r="D445" s="199"/>
      <c r="E445" s="199"/>
      <c r="F445" s="181"/>
      <c r="G445" s="108">
        <v>46417538</v>
      </c>
      <c r="H445" s="108">
        <v>268487363</v>
      </c>
      <c r="I445" s="187"/>
    </row>
    <row r="446" spans="1:9" ht="19.5" customHeight="1">
      <c r="A446" s="112"/>
      <c r="B446" s="254"/>
      <c r="C446" s="199" t="s">
        <v>343</v>
      </c>
      <c r="D446" s="199"/>
      <c r="E446" s="199"/>
      <c r="F446" s="181"/>
      <c r="G446" s="108">
        <f>142916976199-G445-G453</f>
        <v>142052266828</v>
      </c>
      <c r="H446" s="108">
        <f>374202470919-H445-H453</f>
        <v>373557558847</v>
      </c>
      <c r="I446" s="194"/>
    </row>
    <row r="447" spans="1:9" ht="19.5" customHeight="1">
      <c r="A447" s="112"/>
      <c r="B447" s="254"/>
      <c r="C447" s="199" t="s">
        <v>344</v>
      </c>
      <c r="D447" s="199"/>
      <c r="E447" s="199"/>
      <c r="F447" s="181"/>
      <c r="G447" s="108">
        <v>0</v>
      </c>
      <c r="H447" s="108">
        <v>0</v>
      </c>
      <c r="I447" s="187"/>
    </row>
    <row r="448" spans="1:9" ht="19.5" customHeight="1">
      <c r="A448" s="112"/>
      <c r="B448" s="254"/>
      <c r="C448" s="199" t="s">
        <v>345</v>
      </c>
      <c r="D448" s="199"/>
      <c r="E448" s="199"/>
      <c r="F448" s="181"/>
      <c r="G448" s="108">
        <v>0</v>
      </c>
      <c r="H448" s="108">
        <v>0</v>
      </c>
      <c r="I448" s="187"/>
    </row>
    <row r="449" spans="1:9" ht="19.5" customHeight="1">
      <c r="A449" s="112"/>
      <c r="B449" s="254"/>
      <c r="C449" s="199" t="s">
        <v>346</v>
      </c>
      <c r="D449" s="199"/>
      <c r="E449" s="199"/>
      <c r="F449" s="181"/>
      <c r="G449" s="108">
        <v>0</v>
      </c>
      <c r="H449" s="108">
        <v>0</v>
      </c>
      <c r="I449" s="194"/>
    </row>
    <row r="450" spans="1:9" ht="19.5" customHeight="1">
      <c r="A450" s="112"/>
      <c r="B450" s="254"/>
      <c r="C450" s="199" t="s">
        <v>347</v>
      </c>
      <c r="D450" s="199"/>
      <c r="E450" s="199"/>
      <c r="F450" s="181"/>
      <c r="G450" s="108">
        <v>0</v>
      </c>
      <c r="H450" s="108">
        <v>0</v>
      </c>
      <c r="I450" s="187"/>
    </row>
    <row r="451" spans="1:9" ht="19.5" customHeight="1">
      <c r="A451" s="112"/>
      <c r="B451" s="254"/>
      <c r="C451" s="199" t="s">
        <v>348</v>
      </c>
      <c r="D451" s="199"/>
      <c r="E451" s="199"/>
      <c r="F451" s="181"/>
      <c r="G451" s="108">
        <v>0</v>
      </c>
      <c r="H451" s="108">
        <v>0</v>
      </c>
      <c r="I451" s="194"/>
    </row>
    <row r="452" spans="1:9" ht="19.5" customHeight="1">
      <c r="A452" s="112"/>
      <c r="B452" s="254"/>
      <c r="C452" s="199" t="s">
        <v>349</v>
      </c>
      <c r="D452" s="199"/>
      <c r="E452" s="199"/>
      <c r="F452" s="181"/>
      <c r="G452" s="108">
        <v>0</v>
      </c>
      <c r="H452" s="108">
        <v>0</v>
      </c>
      <c r="I452" s="194"/>
    </row>
    <row r="453" spans="1:9" ht="19.5" customHeight="1">
      <c r="A453" s="112"/>
      <c r="B453" s="254"/>
      <c r="C453" s="199" t="s">
        <v>344</v>
      </c>
      <c r="D453" s="199"/>
      <c r="E453" s="199"/>
      <c r="F453" s="181"/>
      <c r="G453" s="108">
        <v>818291833</v>
      </c>
      <c r="H453" s="108">
        <v>376424709</v>
      </c>
      <c r="I453" s="194"/>
    </row>
    <row r="454" spans="1:10" s="114" customFormat="1" ht="19.5" customHeight="1" thickBot="1">
      <c r="A454" s="112"/>
      <c r="B454" s="254"/>
      <c r="C454" s="147" t="s">
        <v>54</v>
      </c>
      <c r="D454" s="147"/>
      <c r="E454" s="147"/>
      <c r="F454" s="149"/>
      <c r="G454" s="455">
        <f>SUM(G445:G453)</f>
        <v>142916976199</v>
      </c>
      <c r="H454" s="455">
        <f>SUM(H445:H453)</f>
        <v>374202470919</v>
      </c>
      <c r="I454" s="194"/>
      <c r="J454" s="96"/>
    </row>
    <row r="455" spans="1:10" s="140" customFormat="1" ht="19.5" customHeight="1" thickTop="1">
      <c r="A455" s="137"/>
      <c r="B455" s="139"/>
      <c r="C455" s="151"/>
      <c r="D455" s="151"/>
      <c r="E455" s="151"/>
      <c r="F455" s="162"/>
      <c r="G455" s="456"/>
      <c r="H455" s="456"/>
      <c r="I455" s="194"/>
      <c r="J455" s="143"/>
    </row>
    <row r="456" spans="1:9" ht="19.5" customHeight="1">
      <c r="A456" s="434"/>
      <c r="B456" s="325" t="s">
        <v>483</v>
      </c>
      <c r="C456" s="114" t="s">
        <v>350</v>
      </c>
      <c r="D456" s="114"/>
      <c r="E456" s="114"/>
      <c r="H456" s="129"/>
      <c r="I456" s="187"/>
    </row>
    <row r="457" spans="1:9" ht="19.5" customHeight="1">
      <c r="A457" s="112"/>
      <c r="B457" s="254"/>
      <c r="C457" s="133" t="s">
        <v>44</v>
      </c>
      <c r="D457" s="133"/>
      <c r="E457" s="133"/>
      <c r="F457" s="189"/>
      <c r="G457" s="435" t="s">
        <v>314</v>
      </c>
      <c r="H457" s="435" t="s">
        <v>315</v>
      </c>
      <c r="I457" s="187"/>
    </row>
    <row r="458" spans="1:9" ht="19.5" customHeight="1" hidden="1">
      <c r="A458" s="125"/>
      <c r="B458" s="366"/>
      <c r="C458" s="199" t="s">
        <v>351</v>
      </c>
      <c r="D458" s="199"/>
      <c r="E458" s="199"/>
      <c r="F458" s="181"/>
      <c r="G458" s="409">
        <v>0</v>
      </c>
      <c r="H458" s="409">
        <v>0</v>
      </c>
      <c r="I458" s="194"/>
    </row>
    <row r="459" spans="1:9" ht="19.5" customHeight="1" hidden="1">
      <c r="A459" s="125"/>
      <c r="B459" s="366"/>
      <c r="C459" s="199" t="s">
        <v>352</v>
      </c>
      <c r="D459" s="199"/>
      <c r="E459" s="199"/>
      <c r="F459" s="181"/>
      <c r="G459" s="409">
        <v>0</v>
      </c>
      <c r="H459" s="409">
        <v>0</v>
      </c>
      <c r="I459" s="187"/>
    </row>
    <row r="460" spans="1:9" ht="19.5" customHeight="1" hidden="1">
      <c r="A460" s="125"/>
      <c r="B460" s="366"/>
      <c r="C460" s="199" t="s">
        <v>353</v>
      </c>
      <c r="D460" s="199"/>
      <c r="E460" s="199"/>
      <c r="F460" s="181"/>
      <c r="G460" s="409">
        <v>0</v>
      </c>
      <c r="H460" s="409">
        <v>0</v>
      </c>
      <c r="I460" s="187"/>
    </row>
    <row r="461" spans="1:9" ht="19.5" customHeight="1" hidden="1">
      <c r="A461" s="125"/>
      <c r="B461" s="366"/>
      <c r="C461" s="199" t="s">
        <v>354</v>
      </c>
      <c r="D461" s="199"/>
      <c r="E461" s="199"/>
      <c r="F461" s="181"/>
      <c r="G461" s="409">
        <v>0</v>
      </c>
      <c r="H461" s="409">
        <v>0</v>
      </c>
      <c r="I461" s="187"/>
    </row>
    <row r="462" spans="1:9" ht="19.5" customHeight="1" hidden="1">
      <c r="A462" s="125"/>
      <c r="B462" s="366"/>
      <c r="C462" s="199" t="s">
        <v>355</v>
      </c>
      <c r="D462" s="199"/>
      <c r="E462" s="199"/>
      <c r="F462" s="181"/>
      <c r="G462" s="409">
        <v>1053221088</v>
      </c>
      <c r="H462" s="409">
        <f>929472204-44327564</f>
        <v>885144640</v>
      </c>
      <c r="I462" s="187"/>
    </row>
    <row r="463" spans="1:9" ht="19.5" customHeight="1" hidden="1">
      <c r="A463" s="125"/>
      <c r="B463" s="366"/>
      <c r="C463" s="199" t="s">
        <v>356</v>
      </c>
      <c r="D463" s="199"/>
      <c r="E463" s="199"/>
      <c r="F463" s="181"/>
      <c r="G463" s="409">
        <v>35966273</v>
      </c>
      <c r="H463" s="409">
        <v>44327564</v>
      </c>
      <c r="I463" s="187"/>
    </row>
    <row r="464" spans="1:9" ht="19.5" customHeight="1" hidden="1">
      <c r="A464" s="125"/>
      <c r="B464" s="366"/>
      <c r="C464" s="199" t="s">
        <v>357</v>
      </c>
      <c r="D464" s="199"/>
      <c r="E464" s="199"/>
      <c r="F464" s="181"/>
      <c r="G464" s="409">
        <v>0</v>
      </c>
      <c r="H464" s="409">
        <v>0</v>
      </c>
      <c r="I464" s="187"/>
    </row>
    <row r="465" spans="1:9" ht="19.5" customHeight="1" hidden="1">
      <c r="A465" s="125"/>
      <c r="B465" s="366"/>
      <c r="C465" s="199" t="s">
        <v>358</v>
      </c>
      <c r="D465" s="199"/>
      <c r="E465" s="199"/>
      <c r="F465" s="181"/>
      <c r="G465" s="409">
        <f>G466+G467</f>
        <v>1122757367</v>
      </c>
      <c r="H465" s="409">
        <f>H466+H467</f>
        <v>3232162443</v>
      </c>
      <c r="I465" s="194"/>
    </row>
    <row r="466" spans="1:9" ht="18.75" customHeight="1">
      <c r="A466" s="125"/>
      <c r="B466" s="366"/>
      <c r="C466" s="199" t="s">
        <v>359</v>
      </c>
      <c r="D466" s="199"/>
      <c r="E466" s="199"/>
      <c r="F466" s="181"/>
      <c r="G466" s="409">
        <v>556417962</v>
      </c>
      <c r="H466" s="409">
        <v>2470762193</v>
      </c>
      <c r="I466" s="194"/>
    </row>
    <row r="467" spans="1:9" ht="19.5" customHeight="1" hidden="1">
      <c r="A467" s="125"/>
      <c r="B467" s="366"/>
      <c r="C467" s="307" t="s">
        <v>360</v>
      </c>
      <c r="D467" s="199"/>
      <c r="E467" s="199"/>
      <c r="F467" s="181"/>
      <c r="G467" s="409">
        <v>566339405</v>
      </c>
      <c r="H467" s="409">
        <v>761400250</v>
      </c>
      <c r="I467" s="194"/>
    </row>
    <row r="468" spans="1:10" ht="19.5" customHeight="1" thickBot="1">
      <c r="A468" s="125"/>
      <c r="C468" s="147" t="s">
        <v>54</v>
      </c>
      <c r="D468" s="147"/>
      <c r="E468" s="147"/>
      <c r="F468" s="149"/>
      <c r="G468" s="166">
        <f>G466</f>
        <v>556417962</v>
      </c>
      <c r="H468" s="166">
        <f>H466</f>
        <v>2470762193</v>
      </c>
      <c r="I468" s="194"/>
      <c r="J468" s="111"/>
    </row>
    <row r="469" spans="1:9" ht="10.5" customHeight="1" thickTop="1">
      <c r="A469" s="112"/>
      <c r="B469" s="254"/>
      <c r="C469" s="106"/>
      <c r="D469" s="106"/>
      <c r="E469" s="106"/>
      <c r="F469" s="181"/>
      <c r="G469" s="452"/>
      <c r="H469" s="453"/>
      <c r="I469" s="187"/>
    </row>
    <row r="470" spans="1:9" ht="19.5" customHeight="1" hidden="1">
      <c r="A470" s="434"/>
      <c r="B470" s="325">
        <f>'[2]KQ1'!D19</f>
        <v>0</v>
      </c>
      <c r="C470" s="114" t="s">
        <v>361</v>
      </c>
      <c r="D470" s="114"/>
      <c r="E470" s="114"/>
      <c r="H470" s="129"/>
      <c r="I470" s="187"/>
    </row>
    <row r="471" spans="1:9" ht="19.5" customHeight="1" hidden="1">
      <c r="A471" s="112"/>
      <c r="B471" s="254"/>
      <c r="C471" s="133" t="s">
        <v>44</v>
      </c>
      <c r="D471" s="133"/>
      <c r="E471" s="133"/>
      <c r="F471" s="189"/>
      <c r="G471" s="425" t="s">
        <v>229</v>
      </c>
      <c r="H471" s="425" t="s">
        <v>362</v>
      </c>
      <c r="I471" s="187"/>
    </row>
    <row r="472" spans="1:9" ht="19.5" customHeight="1" hidden="1">
      <c r="A472" s="125"/>
      <c r="B472" s="366"/>
      <c r="C472" s="514" t="s">
        <v>363</v>
      </c>
      <c r="D472" s="514"/>
      <c r="E472" s="514"/>
      <c r="F472" s="514"/>
      <c r="G472" s="409">
        <v>0</v>
      </c>
      <c r="H472" s="409">
        <v>0</v>
      </c>
      <c r="I472" s="194"/>
    </row>
    <row r="473" spans="1:9" ht="19.5" customHeight="1" hidden="1">
      <c r="A473" s="125"/>
      <c r="B473" s="366"/>
      <c r="C473" s="514" t="s">
        <v>364</v>
      </c>
      <c r="D473" s="514"/>
      <c r="E473" s="514"/>
      <c r="F473" s="514"/>
      <c r="G473" s="409">
        <v>0</v>
      </c>
      <c r="H473" s="409">
        <v>0</v>
      </c>
      <c r="I473" s="194"/>
    </row>
    <row r="474" spans="1:10" ht="19.5" customHeight="1" hidden="1">
      <c r="A474" s="125"/>
      <c r="C474" s="147" t="s">
        <v>365</v>
      </c>
      <c r="D474" s="147"/>
      <c r="E474" s="147"/>
      <c r="F474" s="149"/>
      <c r="G474" s="166">
        <f>SUM(G472:G473)</f>
        <v>0</v>
      </c>
      <c r="H474" s="166">
        <f>SUM(H472:H473)</f>
        <v>0</v>
      </c>
      <c r="I474" s="194"/>
      <c r="J474" s="111"/>
    </row>
    <row r="475" spans="1:9" ht="19.5" customHeight="1" hidden="1">
      <c r="A475" s="112"/>
      <c r="B475" s="254"/>
      <c r="C475" s="106"/>
      <c r="D475" s="106"/>
      <c r="E475" s="106"/>
      <c r="F475" s="181"/>
      <c r="G475" s="452"/>
      <c r="H475" s="453"/>
      <c r="I475" s="187"/>
    </row>
    <row r="476" spans="1:9" ht="19.5" customHeight="1" hidden="1">
      <c r="A476" s="434"/>
      <c r="B476" s="325">
        <f>'[2]KQ1'!D20</f>
        <v>0</v>
      </c>
      <c r="C476" s="114" t="s">
        <v>366</v>
      </c>
      <c r="D476" s="114"/>
      <c r="E476" s="114"/>
      <c r="H476" s="129"/>
      <c r="I476" s="187"/>
    </row>
    <row r="477" spans="1:9" ht="19.5" customHeight="1" hidden="1">
      <c r="A477" s="112"/>
      <c r="B477" s="254"/>
      <c r="C477" s="133" t="s">
        <v>44</v>
      </c>
      <c r="D477" s="133"/>
      <c r="E477" s="133"/>
      <c r="F477" s="189"/>
      <c r="G477" s="425" t="s">
        <v>229</v>
      </c>
      <c r="H477" s="425" t="s">
        <v>362</v>
      </c>
      <c r="I477" s="187"/>
    </row>
    <row r="478" spans="1:9" ht="19.5" customHeight="1" hidden="1">
      <c r="A478" s="125"/>
      <c r="B478" s="366"/>
      <c r="C478" s="511" t="s">
        <v>367</v>
      </c>
      <c r="D478" s="511"/>
      <c r="E478" s="511"/>
      <c r="F478" s="511"/>
      <c r="G478" s="409">
        <v>0</v>
      </c>
      <c r="H478" s="409">
        <v>0</v>
      </c>
      <c r="I478" s="194"/>
    </row>
    <row r="479" spans="1:9" ht="19.5" customHeight="1" hidden="1">
      <c r="A479" s="125"/>
      <c r="B479" s="366"/>
      <c r="C479" s="511" t="s">
        <v>368</v>
      </c>
      <c r="D479" s="511"/>
      <c r="E479" s="511"/>
      <c r="F479" s="511"/>
      <c r="G479" s="409">
        <v>0</v>
      </c>
      <c r="H479" s="409">
        <v>0</v>
      </c>
      <c r="I479" s="194"/>
    </row>
    <row r="480" spans="1:9" ht="19.5" customHeight="1" hidden="1">
      <c r="A480" s="125"/>
      <c r="B480" s="366"/>
      <c r="C480" s="511" t="s">
        <v>369</v>
      </c>
      <c r="D480" s="511"/>
      <c r="E480" s="511"/>
      <c r="F480" s="511"/>
      <c r="G480" s="409">
        <v>0</v>
      </c>
      <c r="H480" s="409">
        <v>0</v>
      </c>
      <c r="I480" s="187"/>
    </row>
    <row r="481" spans="1:9" ht="19.5" customHeight="1" hidden="1">
      <c r="A481" s="125"/>
      <c r="B481" s="366"/>
      <c r="C481" s="511" t="s">
        <v>370</v>
      </c>
      <c r="D481" s="511"/>
      <c r="E481" s="511"/>
      <c r="F481" s="511"/>
      <c r="G481" s="409">
        <v>0</v>
      </c>
      <c r="H481" s="409">
        <v>0</v>
      </c>
      <c r="I481" s="187"/>
    </row>
    <row r="482" spans="1:9" ht="19.5" customHeight="1" hidden="1">
      <c r="A482" s="125"/>
      <c r="B482" s="366"/>
      <c r="C482" s="514" t="s">
        <v>371</v>
      </c>
      <c r="D482" s="514"/>
      <c r="E482" s="514"/>
      <c r="F482" s="514"/>
      <c r="G482" s="409">
        <v>0</v>
      </c>
      <c r="H482" s="409">
        <v>0</v>
      </c>
      <c r="I482" s="187"/>
    </row>
    <row r="483" spans="1:10" ht="19.5" customHeight="1" hidden="1">
      <c r="A483" s="125"/>
      <c r="C483" s="147" t="s">
        <v>372</v>
      </c>
      <c r="D483" s="147"/>
      <c r="E483" s="147"/>
      <c r="F483" s="149"/>
      <c r="G483" s="166">
        <f>SUM(G478:G482)</f>
        <v>0</v>
      </c>
      <c r="H483" s="166">
        <f>SUM(H478:H482)</f>
        <v>0</v>
      </c>
      <c r="I483" s="194"/>
      <c r="J483" s="111"/>
    </row>
    <row r="484" spans="1:10" ht="19.5" customHeight="1" hidden="1">
      <c r="A484" s="125"/>
      <c r="C484" s="106"/>
      <c r="D484" s="106"/>
      <c r="E484" s="106"/>
      <c r="F484" s="201"/>
      <c r="G484" s="202"/>
      <c r="H484" s="202"/>
      <c r="I484" s="194"/>
      <c r="J484" s="111"/>
    </row>
    <row r="485" spans="1:10" ht="19.5" customHeight="1" hidden="1">
      <c r="A485" s="155"/>
      <c r="B485" s="325" t="s">
        <v>373</v>
      </c>
      <c r="C485" s="114" t="s">
        <v>374</v>
      </c>
      <c r="D485" s="115"/>
      <c r="E485" s="115"/>
      <c r="F485" s="116"/>
      <c r="G485" s="397"/>
      <c r="H485" s="111"/>
      <c r="I485" s="457"/>
      <c r="J485" s="111"/>
    </row>
    <row r="486" spans="1:10" ht="19.5" customHeight="1" hidden="1">
      <c r="A486" s="112"/>
      <c r="B486" s="254"/>
      <c r="C486" s="114" t="s">
        <v>375</v>
      </c>
      <c r="D486" s="115"/>
      <c r="E486" s="115"/>
      <c r="F486" s="116"/>
      <c r="G486" s="397"/>
      <c r="H486" s="111"/>
      <c r="I486" s="457"/>
      <c r="J486" s="111"/>
    </row>
    <row r="487" spans="1:9" s="459" customFormat="1" ht="19.5" customHeight="1" hidden="1">
      <c r="A487" s="112"/>
      <c r="B487" s="254"/>
      <c r="C487" s="133" t="s">
        <v>44</v>
      </c>
      <c r="D487" s="201"/>
      <c r="E487" s="201"/>
      <c r="F487" s="408"/>
      <c r="G487" s="326" t="s">
        <v>45</v>
      </c>
      <c r="H487" s="458" t="s">
        <v>376</v>
      </c>
      <c r="I487" s="457"/>
    </row>
    <row r="488" spans="1:9" s="459" customFormat="1" ht="19.5" customHeight="1" hidden="1">
      <c r="A488" s="112"/>
      <c r="B488" s="254"/>
      <c r="C488" s="410" t="s">
        <v>377</v>
      </c>
      <c r="D488" s="460"/>
      <c r="E488" s="460"/>
      <c r="F488" s="461"/>
      <c r="G488" s="462"/>
      <c r="H488" s="463">
        <f>SUM(H489:H491)</f>
        <v>27640646256</v>
      </c>
      <c r="I488" s="457"/>
    </row>
    <row r="489" spans="1:9" s="459" customFormat="1" ht="19.5" customHeight="1" hidden="1">
      <c r="A489" s="112"/>
      <c r="B489" s="254"/>
      <c r="C489" s="357" t="s">
        <v>378</v>
      </c>
      <c r="D489" s="464"/>
      <c r="E489" s="464"/>
      <c r="F489" s="353"/>
      <c r="G489" s="465" t="s">
        <v>379</v>
      </c>
      <c r="H489" s="353">
        <v>27622558864</v>
      </c>
      <c r="I489" s="457"/>
    </row>
    <row r="490" spans="1:9" s="459" customFormat="1" ht="19.5" customHeight="1" hidden="1">
      <c r="A490" s="112"/>
      <c r="B490" s="254"/>
      <c r="C490" s="357" t="s">
        <v>380</v>
      </c>
      <c r="D490" s="464"/>
      <c r="E490" s="464"/>
      <c r="F490" s="353"/>
      <c r="G490" s="182" t="s">
        <v>381</v>
      </c>
      <c r="H490" s="353">
        <v>18087392</v>
      </c>
      <c r="I490" s="457"/>
    </row>
    <row r="491" spans="1:9" s="459" customFormat="1" ht="19.5" customHeight="1" hidden="1">
      <c r="A491" s="112"/>
      <c r="B491" s="254"/>
      <c r="C491" s="357" t="s">
        <v>382</v>
      </c>
      <c r="D491" s="464"/>
      <c r="E491" s="464"/>
      <c r="F491" s="353"/>
      <c r="G491" s="397"/>
      <c r="H491" s="353">
        <v>0</v>
      </c>
      <c r="I491" s="457"/>
    </row>
    <row r="492" spans="1:9" s="459" customFormat="1" ht="19.5" customHeight="1" hidden="1">
      <c r="A492" s="112"/>
      <c r="B492" s="254"/>
      <c r="C492" s="410" t="s">
        <v>383</v>
      </c>
      <c r="D492" s="460"/>
      <c r="E492" s="460"/>
      <c r="F492" s="466"/>
      <c r="G492" s="462"/>
      <c r="H492" s="467">
        <f>SUM(H493:H495)</f>
        <v>15207508099</v>
      </c>
      <c r="I492" s="457"/>
    </row>
    <row r="493" spans="1:9" s="459" customFormat="1" ht="19.5" customHeight="1" hidden="1">
      <c r="A493" s="112"/>
      <c r="B493" s="254"/>
      <c r="C493" s="357" t="s">
        <v>378</v>
      </c>
      <c r="D493" s="464"/>
      <c r="E493" s="464"/>
      <c r="F493" s="468"/>
      <c r="G493" s="182" t="s">
        <v>384</v>
      </c>
      <c r="H493" s="353">
        <v>6504790016</v>
      </c>
      <c r="I493" s="457"/>
    </row>
    <row r="494" spans="1:9" s="459" customFormat="1" ht="19.5" customHeight="1" hidden="1">
      <c r="A494" s="112"/>
      <c r="B494" s="254"/>
      <c r="C494" s="357" t="s">
        <v>380</v>
      </c>
      <c r="D494" s="464"/>
      <c r="E494" s="464"/>
      <c r="F494" s="468"/>
      <c r="G494" s="182" t="s">
        <v>385</v>
      </c>
      <c r="H494" s="353">
        <f>7551070547+1151647536</f>
        <v>8702718083</v>
      </c>
      <c r="I494" s="457"/>
    </row>
    <row r="495" spans="1:9" s="459" customFormat="1" ht="19.5" customHeight="1" hidden="1">
      <c r="A495" s="112"/>
      <c r="B495" s="254"/>
      <c r="C495" s="357" t="s">
        <v>382</v>
      </c>
      <c r="D495" s="464"/>
      <c r="E495" s="464"/>
      <c r="F495" s="353"/>
      <c r="G495" s="397"/>
      <c r="H495" s="353">
        <v>0</v>
      </c>
      <c r="I495" s="457"/>
    </row>
    <row r="496" spans="1:9" s="459" customFormat="1" ht="19.5" customHeight="1" hidden="1">
      <c r="A496" s="112"/>
      <c r="B496" s="254"/>
      <c r="C496" s="410" t="s">
        <v>386</v>
      </c>
      <c r="D496" s="460"/>
      <c r="E496" s="460"/>
      <c r="F496" s="461"/>
      <c r="G496" s="462"/>
      <c r="H496" s="469">
        <f>SUM(H497:H499)</f>
        <v>4084353678</v>
      </c>
      <c r="I496" s="457"/>
    </row>
    <row r="497" spans="1:9" s="459" customFormat="1" ht="19.5" customHeight="1" hidden="1">
      <c r="A497" s="112"/>
      <c r="B497" s="254"/>
      <c r="C497" s="357" t="s">
        <v>378</v>
      </c>
      <c r="D497" s="181"/>
      <c r="E497" s="181"/>
      <c r="F497" s="107"/>
      <c r="G497" s="465" t="e">
        <f>#REF!</f>
        <v>#REF!</v>
      </c>
      <c r="H497" s="107">
        <v>4082827678</v>
      </c>
      <c r="I497" s="457"/>
    </row>
    <row r="498" spans="1:9" s="459" customFormat="1" ht="19.5" customHeight="1" hidden="1">
      <c r="A498" s="112"/>
      <c r="B498" s="254"/>
      <c r="C498" s="357" t="s">
        <v>380</v>
      </c>
      <c r="D498" s="181"/>
      <c r="E498" s="181"/>
      <c r="F498" s="107"/>
      <c r="G498" s="397"/>
      <c r="H498" s="107">
        <v>0</v>
      </c>
      <c r="I498" s="457"/>
    </row>
    <row r="499" spans="1:9" s="459" customFormat="1" ht="19.5" customHeight="1" hidden="1">
      <c r="A499" s="112"/>
      <c r="B499" s="254"/>
      <c r="C499" s="357" t="s">
        <v>382</v>
      </c>
      <c r="D499" s="181"/>
      <c r="E499" s="181"/>
      <c r="F499" s="107"/>
      <c r="G499" s="397"/>
      <c r="H499" s="107">
        <v>1526000</v>
      </c>
      <c r="I499" s="457"/>
    </row>
    <row r="500" spans="1:9" s="459" customFormat="1" ht="19.5" customHeight="1" hidden="1">
      <c r="A500" s="112"/>
      <c r="B500" s="254"/>
      <c r="C500" s="410" t="s">
        <v>387</v>
      </c>
      <c r="D500" s="460"/>
      <c r="E500" s="460"/>
      <c r="F500" s="461"/>
      <c r="G500" s="462"/>
      <c r="H500" s="469" t="e">
        <f>SUM(H501:H503)</f>
        <v>#REF!</v>
      </c>
      <c r="I500" s="457"/>
    </row>
    <row r="501" spans="1:9" s="459" customFormat="1" ht="19.5" customHeight="1" hidden="1">
      <c r="A501" s="112"/>
      <c r="B501" s="254"/>
      <c r="C501" s="357" t="s">
        <v>378</v>
      </c>
      <c r="D501" s="181"/>
      <c r="E501" s="181"/>
      <c r="F501" s="107"/>
      <c r="G501" s="465" t="s">
        <v>388</v>
      </c>
      <c r="H501" s="107" t="e">
        <f>#REF!</f>
        <v>#REF!</v>
      </c>
      <c r="I501" s="457"/>
    </row>
    <row r="502" spans="1:9" s="459" customFormat="1" ht="19.5" customHeight="1" hidden="1">
      <c r="A502" s="112"/>
      <c r="B502" s="254"/>
      <c r="C502" s="357" t="s">
        <v>380</v>
      </c>
      <c r="D502" s="181"/>
      <c r="E502" s="181"/>
      <c r="F502" s="107"/>
      <c r="G502" s="465" t="s">
        <v>389</v>
      </c>
      <c r="H502" s="107" t="e">
        <f>#REF!</f>
        <v>#REF!</v>
      </c>
      <c r="I502" s="457"/>
    </row>
    <row r="503" spans="1:9" s="459" customFormat="1" ht="19.5" customHeight="1" hidden="1">
      <c r="A503" s="112"/>
      <c r="B503" s="254"/>
      <c r="C503" s="357" t="s">
        <v>382</v>
      </c>
      <c r="D503" s="181"/>
      <c r="E503" s="181"/>
      <c r="F503" s="107"/>
      <c r="G503" s="397"/>
      <c r="H503" s="107">
        <v>1820000</v>
      </c>
      <c r="I503" s="457"/>
    </row>
    <row r="504" spans="1:9" s="459" customFormat="1" ht="19.5" customHeight="1" hidden="1">
      <c r="A504" s="112"/>
      <c r="B504" s="254"/>
      <c r="C504" s="410" t="s">
        <v>390</v>
      </c>
      <c r="D504" s="460"/>
      <c r="E504" s="460"/>
      <c r="F504" s="461"/>
      <c r="G504" s="462"/>
      <c r="H504" s="469">
        <f>SUM(H505:H507)</f>
        <v>9543000000</v>
      </c>
      <c r="I504" s="457"/>
    </row>
    <row r="505" spans="1:9" s="459" customFormat="1" ht="19.5" customHeight="1" hidden="1">
      <c r="A505" s="112"/>
      <c r="B505" s="254"/>
      <c r="C505" s="357" t="s">
        <v>378</v>
      </c>
      <c r="D505" s="181"/>
      <c r="E505" s="181"/>
      <c r="F505" s="107"/>
      <c r="G505" s="465" t="s">
        <v>391</v>
      </c>
      <c r="H505" s="107">
        <v>9543000000</v>
      </c>
      <c r="I505" s="457"/>
    </row>
    <row r="506" spans="1:9" s="459" customFormat="1" ht="19.5" customHeight="1" hidden="1">
      <c r="A506" s="112"/>
      <c r="B506" s="254"/>
      <c r="C506" s="357" t="s">
        <v>380</v>
      </c>
      <c r="D506" s="181"/>
      <c r="E506" s="181"/>
      <c r="F506" s="107"/>
      <c r="G506" s="397"/>
      <c r="H506" s="107">
        <v>0</v>
      </c>
      <c r="I506" s="457"/>
    </row>
    <row r="507" spans="1:9" s="459" customFormat="1" ht="19.5" customHeight="1" hidden="1">
      <c r="A507" s="112"/>
      <c r="B507" s="254"/>
      <c r="C507" s="431" t="s">
        <v>382</v>
      </c>
      <c r="D507" s="189"/>
      <c r="E507" s="189"/>
      <c r="F507" s="432"/>
      <c r="G507" s="470"/>
      <c r="H507" s="432">
        <v>0</v>
      </c>
      <c r="I507" s="457"/>
    </row>
    <row r="508" spans="1:10" s="337" customFormat="1" ht="25.5" customHeight="1">
      <c r="A508" s="330" t="s">
        <v>392</v>
      </c>
      <c r="B508" s="331"/>
      <c r="C508" s="332" t="s">
        <v>393</v>
      </c>
      <c r="D508" s="332"/>
      <c r="E508" s="332"/>
      <c r="F508" s="333"/>
      <c r="G508" s="334"/>
      <c r="H508" s="334"/>
      <c r="I508" s="335"/>
      <c r="J508" s="336"/>
    </row>
    <row r="509" spans="1:10" ht="19.5" customHeight="1" hidden="1">
      <c r="A509" s="112"/>
      <c r="B509" s="471"/>
      <c r="C509" s="515" t="s">
        <v>394</v>
      </c>
      <c r="D509" s="515"/>
      <c r="E509" s="515"/>
      <c r="F509" s="515"/>
      <c r="G509" s="515"/>
      <c r="H509" s="515"/>
      <c r="I509" s="187"/>
      <c r="J509" s="111"/>
    </row>
    <row r="510" spans="1:10" ht="19.5" customHeight="1" hidden="1">
      <c r="A510" s="112"/>
      <c r="B510" s="325"/>
      <c r="C510" s="133" t="s">
        <v>44</v>
      </c>
      <c r="D510" s="133"/>
      <c r="E510" s="133"/>
      <c r="F510" s="189"/>
      <c r="G510" s="425" t="s">
        <v>229</v>
      </c>
      <c r="H510" s="425" t="s">
        <v>362</v>
      </c>
      <c r="I510" s="187"/>
      <c r="J510" s="111"/>
    </row>
    <row r="511" spans="1:9" s="140" customFormat="1" ht="19.5" customHeight="1" hidden="1">
      <c r="A511" s="263"/>
      <c r="B511" s="139" t="s">
        <v>48</v>
      </c>
      <c r="C511" s="372" t="s">
        <v>395</v>
      </c>
      <c r="D511" s="373"/>
      <c r="E511" s="373"/>
      <c r="F511" s="472"/>
      <c r="G511" s="473"/>
      <c r="H511" s="473"/>
      <c r="I511" s="365"/>
    </row>
    <row r="512" spans="1:10" ht="19.5" customHeight="1" hidden="1">
      <c r="A512" s="112"/>
      <c r="B512" s="325"/>
      <c r="C512" s="199" t="s">
        <v>396</v>
      </c>
      <c r="D512" s="199"/>
      <c r="E512" s="199"/>
      <c r="F512" s="199"/>
      <c r="G512" s="108">
        <v>0</v>
      </c>
      <c r="H512" s="474">
        <v>0</v>
      </c>
      <c r="I512" s="187"/>
      <c r="J512" s="111"/>
    </row>
    <row r="513" spans="1:10" ht="19.5" customHeight="1" hidden="1">
      <c r="A513" s="112"/>
      <c r="B513" s="325"/>
      <c r="C513" s="199" t="s">
        <v>397</v>
      </c>
      <c r="D513" s="199"/>
      <c r="E513" s="199"/>
      <c r="F513" s="199"/>
      <c r="G513" s="108">
        <v>0</v>
      </c>
      <c r="H513" s="474">
        <v>0</v>
      </c>
      <c r="I513" s="187"/>
      <c r="J513" s="111"/>
    </row>
    <row r="514" spans="1:9" s="140" customFormat="1" ht="19.5" customHeight="1" hidden="1">
      <c r="A514" s="263"/>
      <c r="B514" s="139" t="s">
        <v>50</v>
      </c>
      <c r="C514" s="372" t="s">
        <v>398</v>
      </c>
      <c r="D514" s="373"/>
      <c r="E514" s="373"/>
      <c r="F514" s="472"/>
      <c r="G514" s="473">
        <f>'[2]KQ1'!E21</f>
        <v>3408024915</v>
      </c>
      <c r="H514" s="473">
        <f>'[2]KQ1'!F21</f>
        <v>2670224205</v>
      </c>
      <c r="I514" s="365"/>
    </row>
    <row r="515" spans="1:10" ht="19.5" customHeight="1" hidden="1">
      <c r="A515" s="112"/>
      <c r="B515" s="325"/>
      <c r="C515" s="199" t="s">
        <v>399</v>
      </c>
      <c r="D515" s="199"/>
      <c r="E515" s="199"/>
      <c r="F515" s="199"/>
      <c r="G515" s="108">
        <v>0</v>
      </c>
      <c r="H515" s="474">
        <v>0</v>
      </c>
      <c r="I515" s="187"/>
      <c r="J515" s="111"/>
    </row>
    <row r="516" spans="1:10" ht="19.5" customHeight="1" hidden="1">
      <c r="A516" s="112"/>
      <c r="B516" s="325"/>
      <c r="C516" s="511" t="s">
        <v>400</v>
      </c>
      <c r="D516" s="511"/>
      <c r="E516" s="511"/>
      <c r="F516" s="511"/>
      <c r="G516" s="108">
        <v>0</v>
      </c>
      <c r="H516" s="474">
        <v>0</v>
      </c>
      <c r="I516" s="187"/>
      <c r="J516" s="111"/>
    </row>
    <row r="517" spans="1:10" ht="19.5" customHeight="1" hidden="1">
      <c r="A517" s="112"/>
      <c r="B517" s="325"/>
      <c r="C517" s="511" t="s">
        <v>401</v>
      </c>
      <c r="D517" s="511"/>
      <c r="E517" s="511"/>
      <c r="F517" s="511"/>
      <c r="G517" s="108">
        <v>0</v>
      </c>
      <c r="H517" s="474">
        <v>0</v>
      </c>
      <c r="I517" s="187"/>
      <c r="J517" s="111"/>
    </row>
    <row r="518" spans="1:10" ht="19.5" customHeight="1" hidden="1">
      <c r="A518" s="112"/>
      <c r="B518" s="325"/>
      <c r="C518" s="511" t="s">
        <v>402</v>
      </c>
      <c r="D518" s="511"/>
      <c r="E518" s="511"/>
      <c r="F518" s="511"/>
      <c r="G518" s="108">
        <v>0</v>
      </c>
      <c r="H518" s="474">
        <v>0</v>
      </c>
      <c r="I518" s="187"/>
      <c r="J518" s="111"/>
    </row>
    <row r="519" spans="1:9" s="140" customFormat="1" ht="19.5" customHeight="1" hidden="1">
      <c r="A519" s="263"/>
      <c r="B519" s="139" t="s">
        <v>52</v>
      </c>
      <c r="C519" s="512" t="s">
        <v>403</v>
      </c>
      <c r="D519" s="512"/>
      <c r="E519" s="512"/>
      <c r="F519" s="512"/>
      <c r="G519" s="512"/>
      <c r="H519" s="512"/>
      <c r="I519" s="365"/>
    </row>
    <row r="520" spans="7:9" s="356" customFormat="1" ht="5.25" customHeight="1">
      <c r="G520" s="386"/>
      <c r="I520" s="475"/>
    </row>
    <row r="521" spans="1:8" ht="18.75" customHeight="1">
      <c r="A521" s="112" t="s">
        <v>404</v>
      </c>
      <c r="B521" s="113"/>
      <c r="C521" s="114" t="s">
        <v>405</v>
      </c>
      <c r="D521" s="114"/>
      <c r="E521" s="114"/>
      <c r="H521" s="116"/>
    </row>
    <row r="522" spans="1:10" ht="19.5" customHeight="1" hidden="1">
      <c r="A522" s="112"/>
      <c r="B522" s="179" t="s">
        <v>10</v>
      </c>
      <c r="C522" s="183" t="s">
        <v>406</v>
      </c>
      <c r="D522" s="199"/>
      <c r="E522" s="199"/>
      <c r="F522" s="199"/>
      <c r="G522" s="108"/>
      <c r="H522" s="474"/>
      <c r="I522" s="187"/>
      <c r="J522" s="111"/>
    </row>
    <row r="523" spans="1:10" ht="19.5" customHeight="1" hidden="1">
      <c r="A523" s="112"/>
      <c r="B523" s="179" t="s">
        <v>14</v>
      </c>
      <c r="C523" s="183" t="s">
        <v>407</v>
      </c>
      <c r="D523" s="199"/>
      <c r="E523" s="199"/>
      <c r="F523" s="199"/>
      <c r="G523" s="108"/>
      <c r="H523" s="474"/>
      <c r="I523" s="187"/>
      <c r="J523" s="111"/>
    </row>
    <row r="524" spans="1:10" ht="19.5" customHeight="1" hidden="1">
      <c r="A524" s="112"/>
      <c r="B524" s="179" t="s">
        <v>17</v>
      </c>
      <c r="C524" s="183" t="s">
        <v>408</v>
      </c>
      <c r="D524" s="199"/>
      <c r="E524" s="199"/>
      <c r="F524" s="199"/>
      <c r="G524" s="108"/>
      <c r="H524" s="474"/>
      <c r="I524" s="187"/>
      <c r="J524" s="111"/>
    </row>
    <row r="525" spans="1:10" ht="19.5" customHeight="1" hidden="1">
      <c r="A525" s="112"/>
      <c r="B525" s="179" t="s">
        <v>20</v>
      </c>
      <c r="C525" s="513" t="s">
        <v>409</v>
      </c>
      <c r="D525" s="513"/>
      <c r="E525" s="513"/>
      <c r="F525" s="513"/>
      <c r="G525" s="513"/>
      <c r="H525" s="513"/>
      <c r="I525" s="187"/>
      <c r="J525" s="111"/>
    </row>
    <row r="526" spans="1:10" ht="19.5" customHeight="1" hidden="1">
      <c r="A526" s="112"/>
      <c r="B526" s="179" t="s">
        <v>410</v>
      </c>
      <c r="C526" s="183" t="s">
        <v>411</v>
      </c>
      <c r="D526" s="183"/>
      <c r="E526" s="183"/>
      <c r="F526" s="183"/>
      <c r="G526" s="369"/>
      <c r="H526" s="183"/>
      <c r="I526" s="187"/>
      <c r="J526" s="111"/>
    </row>
    <row r="527" spans="1:10" ht="19.5" customHeight="1" hidden="1">
      <c r="A527" s="112"/>
      <c r="B527" s="179" t="s">
        <v>412</v>
      </c>
      <c r="C527" s="183" t="s">
        <v>413</v>
      </c>
      <c r="D527" s="199"/>
      <c r="E527" s="199"/>
      <c r="F527" s="199"/>
      <c r="G527" s="108"/>
      <c r="H527" s="474"/>
      <c r="I527" s="187"/>
      <c r="J527" s="111"/>
    </row>
    <row r="528" spans="1:10" ht="19.5" customHeight="1" hidden="1">
      <c r="A528" s="112"/>
      <c r="B528" s="179" t="s">
        <v>414</v>
      </c>
      <c r="C528" s="183" t="s">
        <v>415</v>
      </c>
      <c r="D528" s="199"/>
      <c r="E528" s="199"/>
      <c r="F528" s="199"/>
      <c r="G528" s="108"/>
      <c r="H528" s="474"/>
      <c r="I528" s="187"/>
      <c r="J528" s="111"/>
    </row>
    <row r="529" spans="1:10" ht="19.5" customHeight="1" hidden="1">
      <c r="A529" s="112"/>
      <c r="B529" s="179"/>
      <c r="C529" s="511" t="s">
        <v>416</v>
      </c>
      <c r="D529" s="510"/>
      <c r="E529" s="510"/>
      <c r="F529" s="510"/>
      <c r="G529" s="510"/>
      <c r="H529" s="510"/>
      <c r="I529" s="187"/>
      <c r="J529" s="111"/>
    </row>
    <row r="530" spans="1:10" ht="19.5" customHeight="1">
      <c r="A530" s="112"/>
      <c r="B530" s="179" t="s">
        <v>14</v>
      </c>
      <c r="C530" s="183" t="s">
        <v>407</v>
      </c>
      <c r="D530" s="199"/>
      <c r="E530" s="199"/>
      <c r="F530" s="199"/>
      <c r="G530" s="107"/>
      <c r="H530" s="108"/>
      <c r="I530" s="476"/>
      <c r="J530" s="187"/>
    </row>
    <row r="531" spans="1:10" ht="19.5" customHeight="1">
      <c r="A531" s="112"/>
      <c r="B531" s="179" t="s">
        <v>17</v>
      </c>
      <c r="C531" s="183" t="s">
        <v>408</v>
      </c>
      <c r="D531" s="199"/>
      <c r="E531" s="199"/>
      <c r="F531" s="199"/>
      <c r="G531" s="107"/>
      <c r="H531" s="108"/>
      <c r="I531" s="476"/>
      <c r="J531" s="187"/>
    </row>
    <row r="532" spans="1:10" ht="19.5" customHeight="1">
      <c r="A532" s="112"/>
      <c r="B532" s="179"/>
      <c r="C532" s="345" t="s">
        <v>417</v>
      </c>
      <c r="D532" s="477"/>
      <c r="E532" s="308"/>
      <c r="F532" s="308"/>
      <c r="G532" s="435" t="s">
        <v>315</v>
      </c>
      <c r="H532" s="435" t="s">
        <v>418</v>
      </c>
      <c r="I532" s="476"/>
      <c r="J532" s="187"/>
    </row>
    <row r="533" spans="1:10" ht="19.5" customHeight="1">
      <c r="A533" s="112"/>
      <c r="B533" s="179"/>
      <c r="C533" s="183" t="s">
        <v>419</v>
      </c>
      <c r="D533" s="199"/>
      <c r="E533" s="199"/>
      <c r="F533" s="199"/>
      <c r="G533" s="116">
        <v>37054600566</v>
      </c>
      <c r="H533" s="107">
        <v>39920138270</v>
      </c>
      <c r="I533" s="476"/>
      <c r="J533" s="187"/>
    </row>
    <row r="534" spans="1:10" ht="19.5" customHeight="1">
      <c r="A534" s="112"/>
      <c r="B534" s="179"/>
      <c r="C534" s="183" t="s">
        <v>420</v>
      </c>
      <c r="D534" s="199"/>
      <c r="E534" s="199"/>
      <c r="F534" s="199"/>
      <c r="G534" s="107">
        <v>0</v>
      </c>
      <c r="H534" s="107">
        <v>300000000</v>
      </c>
      <c r="I534" s="476"/>
      <c r="J534" s="187"/>
    </row>
    <row r="535" spans="1:10" ht="19.5" customHeight="1">
      <c r="A535" s="112"/>
      <c r="B535" s="179"/>
      <c r="C535" s="183" t="s">
        <v>421</v>
      </c>
      <c r="D535" s="199"/>
      <c r="E535" s="199"/>
      <c r="F535" s="199"/>
      <c r="G535" s="107">
        <v>2000000000</v>
      </c>
      <c r="H535" s="107">
        <v>2000000000</v>
      </c>
      <c r="I535" s="476"/>
      <c r="J535" s="187"/>
    </row>
    <row r="536" spans="1:10" s="114" customFormat="1" ht="19.5" customHeight="1" thickBot="1">
      <c r="A536" s="112"/>
      <c r="B536" s="254"/>
      <c r="C536" s="359" t="s">
        <v>54</v>
      </c>
      <c r="D536" s="147"/>
      <c r="E536" s="147"/>
      <c r="F536" s="149"/>
      <c r="G536" s="455">
        <f>SUM(G531:G535)</f>
        <v>39054600566</v>
      </c>
      <c r="H536" s="455">
        <f>SUM(H531:H535)</f>
        <v>42220138270</v>
      </c>
      <c r="I536" s="194"/>
      <c r="J536" s="96"/>
    </row>
    <row r="537" spans="1:10" ht="6" customHeight="1" thickTop="1">
      <c r="A537" s="112"/>
      <c r="B537" s="179"/>
      <c r="C537" s="183"/>
      <c r="D537" s="199"/>
      <c r="E537" s="199"/>
      <c r="F537" s="199"/>
      <c r="G537" s="107"/>
      <c r="H537" s="108"/>
      <c r="I537" s="476"/>
      <c r="J537" s="187"/>
    </row>
    <row r="538" spans="1:10" ht="19.5" customHeight="1">
      <c r="A538" s="112"/>
      <c r="B538" s="179"/>
      <c r="C538" s="345" t="s">
        <v>422</v>
      </c>
      <c r="D538" s="477"/>
      <c r="E538" s="308"/>
      <c r="F538" s="308"/>
      <c r="G538" s="435" t="s">
        <v>315</v>
      </c>
      <c r="H538" s="435" t="s">
        <v>418</v>
      </c>
      <c r="I538" s="476"/>
      <c r="J538" s="187"/>
    </row>
    <row r="539" spans="1:10" ht="19.5" customHeight="1">
      <c r="A539" s="112"/>
      <c r="B539" s="179"/>
      <c r="C539" s="183" t="s">
        <v>419</v>
      </c>
      <c r="D539" s="199"/>
      <c r="E539" s="199"/>
      <c r="F539" s="199"/>
      <c r="G539" s="107"/>
      <c r="H539" s="107">
        <v>14458500000</v>
      </c>
      <c r="I539" s="476"/>
      <c r="J539" s="187"/>
    </row>
    <row r="540" spans="1:10" ht="19.5" customHeight="1">
      <c r="A540" s="112"/>
      <c r="B540" s="179"/>
      <c r="C540" s="183" t="s">
        <v>420</v>
      </c>
      <c r="D540" s="199"/>
      <c r="E540" s="199"/>
      <c r="F540" s="199"/>
      <c r="G540" s="107"/>
      <c r="H540" s="107">
        <v>15822912000</v>
      </c>
      <c r="I540" s="476"/>
      <c r="J540" s="187"/>
    </row>
    <row r="541" spans="1:10" s="114" customFormat="1" ht="19.5" customHeight="1" thickBot="1">
      <c r="A541" s="112"/>
      <c r="B541" s="254"/>
      <c r="C541" s="359" t="s">
        <v>54</v>
      </c>
      <c r="D541" s="147"/>
      <c r="E541" s="147"/>
      <c r="F541" s="149"/>
      <c r="G541" s="455">
        <f>SUM(G537:G540)</f>
        <v>0</v>
      </c>
      <c r="H541" s="478">
        <f>SUM(H537:H540)</f>
        <v>30281412000</v>
      </c>
      <c r="I541" s="194"/>
      <c r="J541" s="96"/>
    </row>
    <row r="542" spans="1:10" ht="9" customHeight="1" thickTop="1">
      <c r="A542" s="112"/>
      <c r="B542" s="179"/>
      <c r="C542" s="183"/>
      <c r="D542" s="199"/>
      <c r="E542" s="199"/>
      <c r="F542" s="199"/>
      <c r="G542" s="107"/>
      <c r="H542" s="108"/>
      <c r="I542" s="476"/>
      <c r="J542" s="187"/>
    </row>
    <row r="543" spans="1:10" ht="34.5" customHeight="1">
      <c r="A543" s="112"/>
      <c r="B543" s="479" t="s">
        <v>20</v>
      </c>
      <c r="C543" s="508" t="s">
        <v>409</v>
      </c>
      <c r="D543" s="508"/>
      <c r="E543" s="508"/>
      <c r="F543" s="508"/>
      <c r="G543" s="508"/>
      <c r="H543" s="508"/>
      <c r="I543" s="480"/>
      <c r="J543" s="187"/>
    </row>
    <row r="544" spans="1:10" s="288" customFormat="1" ht="19.5" customHeight="1">
      <c r="A544" s="282"/>
      <c r="B544" s="481" t="s">
        <v>410</v>
      </c>
      <c r="C544" s="509" t="s">
        <v>411</v>
      </c>
      <c r="D544" s="509"/>
      <c r="E544" s="509"/>
      <c r="F544" s="509"/>
      <c r="G544" s="509"/>
      <c r="H544" s="509"/>
      <c r="I544" s="509"/>
      <c r="J544" s="482"/>
    </row>
    <row r="545" spans="1:10" ht="19.5" customHeight="1">
      <c r="A545" s="112"/>
      <c r="B545" s="179" t="s">
        <v>412</v>
      </c>
      <c r="C545" s="508" t="s">
        <v>413</v>
      </c>
      <c r="D545" s="510"/>
      <c r="E545" s="510"/>
      <c r="F545" s="510"/>
      <c r="G545" s="510"/>
      <c r="H545" s="510"/>
      <c r="I545" s="510"/>
      <c r="J545" s="187"/>
    </row>
    <row r="546" spans="1:10" ht="19.5" customHeight="1">
      <c r="A546" s="112"/>
      <c r="B546" s="179" t="s">
        <v>414</v>
      </c>
      <c r="C546" s="508" t="s">
        <v>415</v>
      </c>
      <c r="D546" s="510"/>
      <c r="E546" s="510"/>
      <c r="F546" s="510"/>
      <c r="G546" s="510"/>
      <c r="H546" s="510"/>
      <c r="I546" s="510"/>
      <c r="J546" s="187"/>
    </row>
    <row r="547" spans="1:9" s="114" customFormat="1" ht="9.75" customHeight="1">
      <c r="A547" s="112"/>
      <c r="B547" s="325"/>
      <c r="C547" s="106"/>
      <c r="D547" s="106"/>
      <c r="E547" s="106"/>
      <c r="F547" s="201"/>
      <c r="G547" s="202"/>
      <c r="H547" s="483"/>
      <c r="I547" s="187"/>
    </row>
    <row r="548" spans="1:9" s="114" customFormat="1" ht="19.5" customHeight="1">
      <c r="A548" s="112"/>
      <c r="B548" s="325"/>
      <c r="C548" s="106"/>
      <c r="D548" s="106"/>
      <c r="E548" s="106"/>
      <c r="F548" s="201"/>
      <c r="G548" s="504" t="s">
        <v>423</v>
      </c>
      <c r="H548" s="504"/>
      <c r="I548" s="187"/>
    </row>
    <row r="549" spans="1:9" s="114" customFormat="1" ht="5.25" customHeight="1">
      <c r="A549" s="112"/>
      <c r="B549" s="325"/>
      <c r="C549" s="106"/>
      <c r="D549" s="106"/>
      <c r="E549" s="106"/>
      <c r="F549" s="201"/>
      <c r="G549" s="108"/>
      <c r="H549" s="484"/>
      <c r="I549" s="187"/>
    </row>
    <row r="550" spans="1:8" ht="19.5" customHeight="1">
      <c r="A550" s="125"/>
      <c r="B550" s="505" t="s">
        <v>424</v>
      </c>
      <c r="C550" s="505"/>
      <c r="D550" s="505"/>
      <c r="E550" s="505"/>
      <c r="F550" s="505"/>
      <c r="G550" s="506" t="s">
        <v>425</v>
      </c>
      <c r="H550" s="506"/>
    </row>
    <row r="551" spans="1:8" ht="19.5" customHeight="1">
      <c r="A551" s="125"/>
      <c r="B551" s="485"/>
      <c r="C551" s="485"/>
      <c r="D551" s="485"/>
      <c r="E551" s="485"/>
      <c r="F551" s="485"/>
      <c r="G551" s="486"/>
      <c r="H551" s="486"/>
    </row>
    <row r="552" spans="1:8" ht="19.5" customHeight="1">
      <c r="A552" s="125"/>
      <c r="B552" s="485"/>
      <c r="C552" s="485"/>
      <c r="D552" s="485"/>
      <c r="E552" s="485"/>
      <c r="F552" s="485"/>
      <c r="G552" s="486"/>
      <c r="H552" s="486"/>
    </row>
    <row r="553" spans="1:8" ht="19.5" customHeight="1">
      <c r="A553" s="125"/>
      <c r="B553" s="485"/>
      <c r="C553" s="485"/>
      <c r="D553" s="485"/>
      <c r="E553" s="485"/>
      <c r="F553" s="485"/>
      <c r="G553" s="486"/>
      <c r="H553" s="486"/>
    </row>
    <row r="554" spans="1:8" ht="19.5" customHeight="1">
      <c r="A554" s="125"/>
      <c r="B554" s="485"/>
      <c r="C554" s="485"/>
      <c r="D554" s="485"/>
      <c r="E554" s="485"/>
      <c r="F554" s="485"/>
      <c r="G554" s="486"/>
      <c r="H554" s="486"/>
    </row>
    <row r="555" spans="1:8" ht="19.5" customHeight="1">
      <c r="A555" s="125"/>
      <c r="B555" s="485"/>
      <c r="C555" s="485"/>
      <c r="D555" s="485"/>
      <c r="E555" s="485"/>
      <c r="F555" s="485"/>
      <c r="G555" s="486"/>
      <c r="H555" s="486"/>
    </row>
    <row r="556" spans="1:10" s="89" customFormat="1" ht="22.5" customHeight="1">
      <c r="A556" s="487"/>
      <c r="B556" s="507" t="s">
        <v>426</v>
      </c>
      <c r="C556" s="507"/>
      <c r="D556" s="507"/>
      <c r="E556" s="507"/>
      <c r="F556" s="507"/>
      <c r="G556" s="506" t="s">
        <v>427</v>
      </c>
      <c r="H556" s="506"/>
      <c r="I556" s="488"/>
      <c r="J556" s="96"/>
    </row>
    <row r="557" ht="15.75" customHeight="1"/>
    <row r="558" ht="15.75" customHeight="1">
      <c r="E558" s="107"/>
    </row>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30" customHeight="1"/>
    <row r="574" spans="1:2" ht="15.75">
      <c r="A574" s="489"/>
      <c r="B574" s="156"/>
    </row>
    <row r="575" ht="30" customHeight="1"/>
    <row r="582" spans="1:2" ht="15.75">
      <c r="A582" s="489"/>
      <c r="B582" s="156"/>
    </row>
    <row r="597" spans="1:2" ht="30" customHeight="1">
      <c r="A597" s="489"/>
      <c r="B597" s="156"/>
    </row>
    <row r="605" spans="1:2" ht="30" customHeight="1">
      <c r="A605" s="489"/>
      <c r="B605" s="156"/>
    </row>
    <row r="606" ht="19.5" customHeight="1"/>
    <row r="615" spans="1:2" ht="15.75">
      <c r="A615" s="489"/>
      <c r="B615" s="156"/>
    </row>
    <row r="620" ht="30" customHeight="1"/>
    <row r="622" spans="1:2" ht="15.75">
      <c r="A622" s="489"/>
      <c r="B622" s="156"/>
    </row>
    <row r="628" ht="30" customHeight="1"/>
    <row r="631" spans="1:2" ht="15.75">
      <c r="A631" s="114"/>
      <c r="B631" s="113"/>
    </row>
    <row r="634" ht="15.75" hidden="1"/>
    <row r="638" ht="30" customHeight="1"/>
    <row r="645" ht="30" customHeight="1"/>
    <row r="647" ht="15.75" hidden="1"/>
    <row r="649" ht="15.75" hidden="1"/>
    <row r="650" ht="15.75" hidden="1"/>
    <row r="653" spans="1:2" ht="15.75">
      <c r="A653" s="114"/>
      <c r="B653" s="113"/>
    </row>
    <row r="654" spans="1:2" ht="29.25" customHeight="1">
      <c r="A654" s="114"/>
      <c r="B654" s="113"/>
    </row>
    <row r="655" spans="1:2" ht="15.75">
      <c r="A655" s="114"/>
      <c r="B655" s="113"/>
    </row>
    <row r="656" spans="1:2" ht="15.75">
      <c r="A656" s="114"/>
      <c r="B656" s="113"/>
    </row>
    <row r="657" spans="1:2" ht="15.75">
      <c r="A657" s="114"/>
      <c r="B657" s="113"/>
    </row>
    <row r="658" spans="1:2" ht="15.75">
      <c r="A658" s="114"/>
      <c r="B658" s="113"/>
    </row>
    <row r="659" spans="1:2" ht="15.75">
      <c r="A659" s="114"/>
      <c r="B659" s="113"/>
    </row>
    <row r="660" spans="1:2" ht="15.75">
      <c r="A660" s="114"/>
      <c r="B660" s="113"/>
    </row>
    <row r="674" ht="33" customHeight="1"/>
  </sheetData>
  <mergeCells count="52">
    <mergeCell ref="C13:H13"/>
    <mergeCell ref="C15:H15"/>
    <mergeCell ref="C17:H17"/>
    <mergeCell ref="A1:H1"/>
    <mergeCell ref="A6:H6"/>
    <mergeCell ref="A7:H7"/>
    <mergeCell ref="C12:H12"/>
    <mergeCell ref="C19:H19"/>
    <mergeCell ref="C20:H20"/>
    <mergeCell ref="C28:H28"/>
    <mergeCell ref="C30:H30"/>
    <mergeCell ref="C34:H34"/>
    <mergeCell ref="C80:H80"/>
    <mergeCell ref="C81:H81"/>
    <mergeCell ref="C82:H82"/>
    <mergeCell ref="C121:D121"/>
    <mergeCell ref="C129:H129"/>
    <mergeCell ref="C186:E186"/>
    <mergeCell ref="C256:H256"/>
    <mergeCell ref="C257:H257"/>
    <mergeCell ref="C277:E277"/>
    <mergeCell ref="C278:F278"/>
    <mergeCell ref="C288:E288"/>
    <mergeCell ref="C289:F289"/>
    <mergeCell ref="C308:C309"/>
    <mergeCell ref="D308:F308"/>
    <mergeCell ref="G308:H308"/>
    <mergeCell ref="C391:H391"/>
    <mergeCell ref="C418:F418"/>
    <mergeCell ref="C472:F472"/>
    <mergeCell ref="C473:F473"/>
    <mergeCell ref="C478:F478"/>
    <mergeCell ref="C479:F479"/>
    <mergeCell ref="C480:F480"/>
    <mergeCell ref="C481:F481"/>
    <mergeCell ref="C482:F482"/>
    <mergeCell ref="C509:H509"/>
    <mergeCell ref="C516:F516"/>
    <mergeCell ref="C517:F517"/>
    <mergeCell ref="C518:F518"/>
    <mergeCell ref="C519:H519"/>
    <mergeCell ref="C525:H525"/>
    <mergeCell ref="C529:H529"/>
    <mergeCell ref="C543:H543"/>
    <mergeCell ref="C544:I544"/>
    <mergeCell ref="C545:I545"/>
    <mergeCell ref="C546:I546"/>
    <mergeCell ref="G548:H548"/>
    <mergeCell ref="B550:F550"/>
    <mergeCell ref="G550:H550"/>
    <mergeCell ref="B556:F556"/>
    <mergeCell ref="G556:H556"/>
  </mergeCells>
  <printOptions horizontalCentered="1"/>
  <pageMargins left="0.11811023622047245" right="0.11811023622047245" top="0.61" bottom="0.46" header="0.11811023622047245" footer="0.03937007874015748"/>
  <pageSetup horizontalDpi="600" verticalDpi="600" orientation="portrait" paperSize="9" scale="90" r:id="rId3"/>
  <headerFooter alignWithMargins="0">
    <oddFooter>&amp;L&amp;"Arial,Italic"&amp;8MCK: DCC&amp;R&amp;"Arial,Italic"&amp;8Thuyết minh BCTC quý 4-2007</oddFooter>
  </headerFooter>
  <legacyDrawing r:id="rId2"/>
</worksheet>
</file>

<file path=xl/worksheets/sheet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9.140625" defaultRowHeight="12.75"/>
  <cols>
    <col min="1" max="1" width="29.8515625" style="8" customWidth="1"/>
    <col min="2" max="2" width="1.28515625" style="8" customWidth="1"/>
    <col min="3" max="3" width="32.140625" style="8" customWidth="1"/>
    <col min="4" max="16384" width="9.140625" style="8"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2008-01-31T11:02:21Z</cp:lastPrinted>
  <dcterms:created xsi:type="dcterms:W3CDTF">1996-10-14T23:33:28Z</dcterms:created>
  <dcterms:modified xsi:type="dcterms:W3CDTF">2008-02-04T08:22:49Z</dcterms:modified>
  <cp:category/>
  <cp:version/>
  <cp:contentType/>
  <cp:contentStatus/>
</cp:coreProperties>
</file>